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Level 1" sheetId="2" state="visible" r:id="rId4"/>
    <sheet name="Level 2" sheetId="3" state="visible" r:id="rId5"/>
    <sheet name="Level 3"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<sst xmlns="http://schemas.openxmlformats.org/spreadsheetml/2006/main" count="508" uniqueCount="183">
  <si>
    <t xml:space="preserve">EVERY1</t>
  </si>
  <si>
    <t xml:space="preserve">Learning material  ·  every1.energy</t>
  </si>
  <si>
    <t xml:space="preserve">Flexibility: can you beat the market?</t>
  </si>
  <si>
    <t xml:space="preserve">An interactive Home Energy Management System (HEMS) simulation game in 3 levels.  Developed by Th!nk E for the Every1 project.</t>
  </si>
  <si>
    <t xml:space="preserve">You play the role of a HEMS. Your job: schedule the household's flexible devices across the day so that the total electricity cost is as LOW as possible. The lower your bill, the higher your score.</t>
  </si>
  <si>
    <t xml:space="preserve">Your flexible devices</t>
  </si>
  <si>
    <t xml:space="preserve">Device</t>
  </si>
  <si>
    <t xml:space="preserve">Power (kW)</t>
  </si>
  <si>
    <t xml:space="preserve">Daily need</t>
  </si>
  <si>
    <t xml:space="preserve">Constraint</t>
  </si>
  <si>
    <t xml:space="preserve">Air conditioning (AC)</t>
  </si>
  <si>
    <t xml:space="preserve">2 kW</t>
  </si>
  <si>
    <t xml:space="preserve">—</t>
  </si>
  <si>
    <t xml:space="preserve">Must run at least 1 hour every 4 hours</t>
  </si>
  <si>
    <t xml:space="preserve">Electric vehicle (EV)</t>
  </si>
  <si>
    <t xml:space="preserve">7 kW</t>
  </si>
  <si>
    <t xml:space="preserve">21 kWh (3 hours)</t>
  </si>
  <si>
    <t xml:space="preserve">Only between 22:00 and 07:00</t>
  </si>
  <si>
    <t xml:space="preserve">Heat pump (HP)</t>
  </si>
  <si>
    <t xml:space="preserve">3 kW</t>
  </si>
  <si>
    <t xml:space="preserve">24 kWh (8 hours)</t>
  </si>
  <si>
    <t xml:space="preserve">Any 8 hours of the day</t>
  </si>
  <si>
    <t xml:space="preserve">Dishwasher (DW)</t>
  </si>
  <si>
    <t xml:space="preserve">1.5 kW</t>
  </si>
  <si>
    <t xml:space="preserve">3 kWh (2 hours)</t>
  </si>
  <si>
    <t xml:space="preserve">One 2-hour cycle between 06:00 and 22:00</t>
  </si>
  <si>
    <t xml:space="preserve">Home battery</t>
  </si>
  <si>
    <t xml:space="preserve">±3 kW</t>
  </si>
  <si>
    <t xml:space="preserve">10 kWh capacity</t>
  </si>
  <si>
    <t xml:space="preserve">End-of-day SoC ≥ start (5 kWh); 0 ≤ SoC ≤ 10 kWh</t>
  </si>
  <si>
    <t xml:space="preserve">The three levels</t>
  </si>
  <si>
    <t xml:space="preserve">Level 1 — Day-Ahead Market</t>
  </si>
  <si>
    <t xml:space="preserve">You know the electricity price for every hour of the day in advance. Schedule each device for the cheapest possible bill.</t>
  </si>
  <si>
    <t xml:space="preserve">Level 2 — Imbalance Market</t>
  </si>
  <si>
    <t xml:space="preserve">Prices are published in real time at 30-minute resolution and can spike or even go negative. You must react quickly to volatile imbalance prices instead of relying on a day-ahead forecast.</t>
  </si>
  <si>
    <t xml:space="preserve">Level 3 — Aggregator Signals</t>
  </si>
  <si>
    <t xml:space="preserve">You no longer see the market directly. Your aggregator sends UP/DOWN/HOLD signals. Follow them to earn flexibility income; ignore or oppose them and you pay a penalty.</t>
  </si>
  <si>
    <t xml:space="preserve">Scoring</t>
  </si>
  <si>
    <t xml:space="preserve">Each level computes three numbers: the cost of a NAIVE schedule (someone who runs devices during peak hours), the cost of the OPTIMAL schedule (the best possible), and YOUR cost. Your score is 0 when you match the naive bill, 100 when you reach optimal, and proportional in between. Constraints must be met — violating them gives a 0.</t>
  </si>
  <si>
    <t xml:space="preserve">Scoreboard</t>
  </si>
  <si>
    <t xml:space="preserve">Level</t>
  </si>
  <si>
    <t xml:space="preserve">Your cost (€)</t>
  </si>
  <si>
    <t xml:space="preserve">Naive cost (€)</t>
  </si>
  <si>
    <t xml:space="preserve">Optimal cost (€)</t>
  </si>
  <si>
    <t xml:space="preserve">Score</t>
  </si>
  <si>
    <t xml:space="preserve">Level 1 — Day-Ahead</t>
  </si>
  <si>
    <t xml:space="preserve">Level 2 — Imbalance</t>
  </si>
  <si>
    <t xml:space="preserve">Level 3 — Aggregator</t>
  </si>
  <si>
    <t xml:space="preserve">Total score</t>
  </si>
  <si>
    <t xml:space="preserve">Note: Level 3 shows income (higher is better) rather than cost.</t>
  </si>
  <si>
    <t xml:space="preserve">Tip: open the "Level 1" tab below to start. Edit only the yellow cells.</t>
  </si>
  <si>
    <t xml:space="preserve">About this resource</t>
  </si>
  <si>
    <t xml:space="preserve">This learning material was developed within the Every1 project, which has received funding from the European Union's Horizon Programme for Research and Innovation (2021–2027) under grant agreement No. 101075596. The sole responsibility for the content lies with the Every1 project and does not necessarily reflect the opinion of the European Union.</t>
  </si>
  <si>
    <t xml:space="preserve">Every1 learning materials are open educational resources (OER), licensed under CC BY-SA 4.0 unless otherwise stated. You may share and adapt this material — please credit the Every1 project and Th!nk E, and share derivative works under the same licence.</t>
  </si>
  <si>
    <t xml:space="preserve">Author: Th!nk E.  ·  Project consortium: Flux50, The Open University, Eworx, Th!nk E, Joanneum Research, Steinbeis 2i, INESC TEC, TU Eindhoven, RdA Climate Solutions, International Cleantech Network, ICCS/NTUA.</t>
  </si>
  <si>
    <t xml:space="preserve">every1.energy   ·   LinkedIn: every1-eu</t>
  </si>
  <si>
    <t xml:space="preserve">Level 1  —  Day-Ahead Hourly</t>
  </si>
  <si>
    <t xml:space="preserve">You know every hourly price in advance. Type 1 (ON) or 0 (OFF) for AC/EV/HP/DW. Type a number between -3 and 3 for the battery (positive = charging, negative = discharging). Yellow cells are inputs; everything else is computed.</t>
  </si>
  <si>
    <t xml:space="preserve">Naive schedule</t>
  </si>
  <si>
    <t xml:space="preserve">Optimal schedule</t>
  </si>
  <si>
    <t xml:space="preserve">Hour</t>
  </si>
  <si>
    <t xml:space="preserve">Price
(€/MWh)</t>
  </si>
  <si>
    <t xml:space="preserve">AC
(0/1)</t>
  </si>
  <si>
    <t xml:space="preserve">EV
(0/1)</t>
  </si>
  <si>
    <t xml:space="preserve">HP
(0/1)</t>
  </si>
  <si>
    <t xml:space="preserve">DW
(0/1)</t>
  </si>
  <si>
    <t xml:space="preserve">Battery
(kW)</t>
  </si>
  <si>
    <t xml:space="preserve">SoC
(kWh)</t>
  </si>
  <si>
    <t xml:space="preserve">Load
(kW)</t>
  </si>
  <si>
    <t xml:space="preserve">Net Grid
(kW)</t>
  </si>
  <si>
    <t xml:space="preserve">Cost
(€)</t>
  </si>
  <si>
    <t xml:space="preserve">Hr</t>
  </si>
  <si>
    <t xml:space="preserve">AC</t>
  </si>
  <si>
    <t xml:space="preserve">EV</t>
  </si>
  <si>
    <t xml:space="preserve">HP</t>
  </si>
  <si>
    <t xml:space="preserve">DW</t>
  </si>
  <si>
    <t xml:space="preserve">Bat</t>
  </si>
  <si>
    <t xml:space="preserve">Cost</t>
  </si>
  <si>
    <t xml:space="preserve">00:00</t>
  </si>
  <si>
    <t xml:space="preserve">01:00</t>
  </si>
  <si>
    <t xml:space="preserve">02:00</t>
  </si>
  <si>
    <t xml:space="preserve">03:00</t>
  </si>
  <si>
    <t xml:space="preserve">04:00</t>
  </si>
  <si>
    <t xml:space="preserve">05:00</t>
  </si>
  <si>
    <t xml:space="preserve">06:00</t>
  </si>
  <si>
    <t xml:space="preserve">07:00</t>
  </si>
  <si>
    <t xml:space="preserve">08:00</t>
  </si>
  <si>
    <t xml:space="preserve">09:00</t>
  </si>
  <si>
    <t xml:space="preserve">10:00</t>
  </si>
  <si>
    <t xml:space="preserve">11:00</t>
  </si>
  <si>
    <t xml:space="preserve">12:00</t>
  </si>
  <si>
    <t xml:space="preserve">13:00</t>
  </si>
  <si>
    <t xml:space="preserve">14:00</t>
  </si>
  <si>
    <t xml:space="preserve">15:00</t>
  </si>
  <si>
    <t xml:space="preserve">16:00</t>
  </si>
  <si>
    <t xml:space="preserve">17:00</t>
  </si>
  <si>
    <t xml:space="preserve">18:00</t>
  </si>
  <si>
    <t xml:space="preserve">19:00</t>
  </si>
  <si>
    <t xml:space="preserve">20:00</t>
  </si>
  <si>
    <t xml:space="preserve">21:00</t>
  </si>
  <si>
    <t xml:space="preserve">22:00</t>
  </si>
  <si>
    <t xml:space="preserve">23:00</t>
  </si>
  <si>
    <t xml:space="preserve">Day total</t>
  </si>
  <si>
    <t xml:space="preserve">Constraints</t>
  </si>
  <si>
    <t xml:space="preserve">Rule</t>
  </si>
  <si>
    <t xml:space="preserve">Required</t>
  </si>
  <si>
    <t xml:space="preserve">Actual</t>
  </si>
  <si>
    <t xml:space="preserve">OK?</t>
  </si>
  <si>
    <t xml:space="preserve">AC: at least 1 hour every 4 hours</t>
  </si>
  <si>
    <t xml:space="preserve">Min 4h sum ≥ 1</t>
  </si>
  <si>
    <t xml:space="preserve">EV: window 22:00–07:00 only, ≥ 3 hours total</t>
  </si>
  <si>
    <t xml:space="preserve">Window=0 &amp; ≥3h</t>
  </si>
  <si>
    <t xml:space="preserve">Heat pump: at least 8 hours total</t>
  </si>
  <si>
    <t xml:space="preserve">≥ 8 hours</t>
  </si>
  <si>
    <t xml:space="preserve">Dishwasher: one 2-hour cycle, 06:00–22:00</t>
  </si>
  <si>
    <t xml:space="preserve">Sum=2, consec.</t>
  </si>
  <si>
    <t xml:space="preserve">Battery: 0 ≤ SoC ≤ 10, end SoC ≥ 5 kWh</t>
  </si>
  <si>
    <t xml:space="preserve">Bounds OK</t>
  </si>
  <si>
    <t xml:space="preserve">ALL CONSTRAINTS MET?</t>
  </si>
  <si>
    <t xml:space="preserve">Metric</t>
  </si>
  <si>
    <t xml:space="preserve">Value</t>
  </si>
  <si>
    <t xml:space="preserve">Your cost (€):</t>
  </si>
  <si>
    <t xml:space="preserve">Naive cost (€):</t>
  </si>
  <si>
    <t xml:space="preserve">Optimal cost (€):</t>
  </si>
  <si>
    <t xml:space="preserve">Score (0–100):</t>
  </si>
  <si>
    <t xml:space="preserve">Level 2  —  Imbalance Market (30-min)</t>
  </si>
  <si>
    <t xml:space="preserve">Prices now move on 30-minute intervals and can spike or even go negative. Same five devices, same daily needs — but each row is a 30-minute slot (so energy = power × 0.5h). Yellow cells are inputs. Two columns: Day-Ahead forecast (gray, for reference) and the real-time IMBALANCE price you actually pay.</t>
  </si>
  <si>
    <t xml:space="preserve">Time</t>
  </si>
  <si>
    <t xml:space="preserve">DA forecast
(€/MWh)</t>
  </si>
  <si>
    <t xml:space="preserve">Imbalance
(€/MWh)</t>
  </si>
  <si>
    <t xml:space="preserve">00:30</t>
  </si>
  <si>
    <t xml:space="preserve">01:30</t>
  </si>
  <si>
    <t xml:space="preserve">02:30</t>
  </si>
  <si>
    <t xml:space="preserve">03:30</t>
  </si>
  <si>
    <t xml:space="preserve">04:30</t>
  </si>
  <si>
    <t xml:space="preserve">05:30</t>
  </si>
  <si>
    <t xml:space="preserve">06:30</t>
  </si>
  <si>
    <t xml:space="preserve">07:30</t>
  </si>
  <si>
    <t xml:space="preserve">08:30</t>
  </si>
  <si>
    <t xml:space="preserve">09:30</t>
  </si>
  <si>
    <t xml:space="preserve">10:30</t>
  </si>
  <si>
    <t xml:space="preserve">11:30</t>
  </si>
  <si>
    <t xml:space="preserve">12:30</t>
  </si>
  <si>
    <t xml:space="preserve">13:30</t>
  </si>
  <si>
    <t xml:space="preserve">14:30</t>
  </si>
  <si>
    <t xml:space="preserve">15:30</t>
  </si>
  <si>
    <t xml:space="preserve">16:30</t>
  </si>
  <si>
    <t xml:space="preserve">17:30</t>
  </si>
  <si>
    <t xml:space="preserve">18:30</t>
  </si>
  <si>
    <t xml:space="preserve">19:30</t>
  </si>
  <si>
    <t xml:space="preserve">20:30</t>
  </si>
  <si>
    <t xml:space="preserve">21:30</t>
  </si>
  <si>
    <t xml:space="preserve">22:30</t>
  </si>
  <si>
    <t xml:space="preserve">23:30</t>
  </si>
  <si>
    <t xml:space="preserve">AC: at least 1 half-hour every 4 hours</t>
  </si>
  <si>
    <t xml:space="preserve">Min 8-slot sum ≥ 1</t>
  </si>
  <si>
    <t xml:space="preserve">EV: window 22:00–07:00 only, ≥ 21 kWh charged</t>
  </si>
  <si>
    <t xml:space="preserve">Window=0 &amp; ≥21 kWh</t>
  </si>
  <si>
    <t xml:space="preserve">Heat pump: ≥ 24 kWh total</t>
  </si>
  <si>
    <t xml:space="preserve">≥ 24 kWh</t>
  </si>
  <si>
    <t xml:space="preserve">Dishwasher: 4 consecutive half-hours, 06:00–22:00</t>
  </si>
  <si>
    <t xml:space="preserve">Sum=4, consec.</t>
  </si>
  <si>
    <t xml:space="preserve">Level 3  —  Aggregator Signals</t>
  </si>
  <si>
    <t xml:space="preserve">You no longer see market prices. Your aggregator publishes a flexibility signal for every hour: UP means "consume MORE than baseline" (you earn €0.05/kWh of extra consumption), DOWN means "consume LESS than baseline" (you earn €0.25/kWh of avoided consumption), and HOLD means "stay near baseline". Going the WRONG way costs you €0.15/kWh. Enter your actual consumption (kW) in column D.</t>
  </si>
  <si>
    <t xml:space="preserve">Naive (follow baseline)</t>
  </si>
  <si>
    <t xml:space="preserve">Optimal</t>
  </si>
  <si>
    <t xml:space="preserve">Baseline
(kW)</t>
  </si>
  <si>
    <t xml:space="preserve">Signal</t>
  </si>
  <si>
    <t xml:space="preserve">Your load
(kW)</t>
  </si>
  <si>
    <t xml:space="preserve">Delta
(kW)</t>
  </si>
  <si>
    <t xml:space="preserve">Reward rate
(€/kWh)</t>
  </si>
  <si>
    <t xml:space="preserve">Penalty rate
(€/kWh)</t>
  </si>
  <si>
    <t xml:space="preserve">Reward (€)</t>
  </si>
  <si>
    <t xml:space="preserve">Penalty (€)</t>
  </si>
  <si>
    <t xml:space="preserve">Net €</t>
  </si>
  <si>
    <t xml:space="preserve">Resp</t>
  </si>
  <si>
    <t xml:space="preserve">Δ</t>
  </si>
  <si>
    <t xml:space="preserve">HOLD</t>
  </si>
  <si>
    <t xml:space="preserve">UP</t>
  </si>
  <si>
    <t xml:space="preserve">DOWN</t>
  </si>
  <si>
    <t xml:space="preserve">Your income (€):</t>
  </si>
  <si>
    <t xml:space="preserve">Naive income (€):</t>
  </si>
  <si>
    <t xml:space="preserve">Optimal income (€):</t>
  </si>
</sst>
</file>

<file path=xl/styles.xml><?xml version="1.0" encoding="utf-8"?>
<styleSheet xmlns="http://schemas.openxmlformats.org/spreadsheetml/2006/main">
  <numFmts count="9">
    <numFmt numFmtId="164" formatCode="General"/>
    <numFmt numFmtId="165" formatCode="\€#,##0.00"/>
    <numFmt numFmtId="166" formatCode="0&quot; / 100&quot;"/>
    <numFmt numFmtId="167" formatCode="0&quot; / 300&quot;"/>
    <numFmt numFmtId="168" formatCode="0"/>
    <numFmt numFmtId="169" formatCode="0.0"/>
    <numFmt numFmtId="170" formatCode="0.0;[RED]\-0.0;\-"/>
    <numFmt numFmtId="171" formatCode="\€0.00"/>
    <numFmt numFmtId="172" formatCode="\€#,##0.00;[RED]&quot;(€&quot;#,##0.00\)"/>
  </numFmts>
  <fonts count="35">
    <font>
      <sz val="11"/>
      <color theme="1"/>
      <name val="Calibri"/>
      <family val="2"/>
      <charset val="1"/>
    </font>
    <font>
      <sz val="10"/>
      <name val="Arial"/>
      <family val="0"/>
    </font>
    <font>
      <sz val="10"/>
      <name val="Arial"/>
      <family val="0"/>
    </font>
    <font>
      <sz val="10"/>
      <name val="Arial"/>
      <family val="0"/>
    </font>
    <font>
      <b val="true"/>
      <sz val="14"/>
      <color rgb="FFFFFFFF"/>
      <name val="Calibri"/>
      <family val="0"/>
      <charset val="1"/>
    </font>
    <font>
      <i val="true"/>
      <sz val="10"/>
      <color rgb="FF4A5560"/>
      <name val="Calibri"/>
      <family val="0"/>
      <charset val="1"/>
    </font>
    <font>
      <b val="true"/>
      <sz val="22"/>
      <color rgb="FFFFFFFF"/>
      <name val="Calibri"/>
      <family val="0"/>
      <charset val="1"/>
    </font>
    <font>
      <i val="true"/>
      <sz val="11"/>
      <color rgb="FF4A5560"/>
      <name val="Calibri"/>
      <family val="0"/>
      <charset val="1"/>
    </font>
    <font>
      <b val="true"/>
      <sz val="14"/>
      <color rgb="FF2C3E50"/>
      <name val="Calibri"/>
      <family val="0"/>
      <charset val="1"/>
    </font>
    <font>
      <b val="true"/>
      <sz val="11"/>
      <color rgb="FFFFFFFF"/>
      <name val="Calibri"/>
      <family val="0"/>
      <charset val="1"/>
    </font>
    <font>
      <sz val="11"/>
      <name val="Calibri"/>
      <family val="0"/>
      <charset val="1"/>
    </font>
    <font>
      <b val="true"/>
      <sz val="12"/>
      <color rgb="FF2E9A50"/>
      <name val="Calibri"/>
      <family val="0"/>
      <charset val="1"/>
    </font>
    <font>
      <b val="true"/>
      <sz val="11"/>
      <color rgb="FF000000"/>
      <name val="Calibri"/>
      <family val="0"/>
      <charset val="1"/>
    </font>
    <font>
      <b val="true"/>
      <sz val="13"/>
      <color rgb="FF2C3E50"/>
      <name val="Calibri"/>
      <family val="0"/>
      <charset val="1"/>
    </font>
    <font>
      <sz val="10"/>
      <color rgb="FF4A5560"/>
      <name val="Calibri"/>
      <family val="0"/>
      <charset val="1"/>
    </font>
    <font>
      <b val="true"/>
      <sz val="11"/>
      <color rgb="FF2E9A50"/>
      <name val="Calibri"/>
      <family val="0"/>
      <charset val="1"/>
    </font>
    <font>
      <b val="true"/>
      <sz val="11"/>
      <color rgb="FF4A5560"/>
      <name val="Calibri"/>
      <family val="0"/>
      <charset val="1"/>
    </font>
    <font>
      <b val="true"/>
      <sz val="11"/>
      <color rgb="FF1F6B36"/>
      <name val="Calibri"/>
      <family val="0"/>
      <charset val="1"/>
    </font>
    <font>
      <b val="true"/>
      <sz val="11"/>
      <name val="Calibri"/>
      <family val="0"/>
      <charset val="1"/>
    </font>
    <font>
      <sz val="11"/>
      <color rgb="FF0070C0"/>
      <name val="Calibri"/>
      <family val="0"/>
      <charset val="1"/>
    </font>
    <font>
      <b val="true"/>
      <sz val="11"/>
      <color rgb="FF0070C0"/>
      <name val="Calibri"/>
      <family val="0"/>
      <charset val="1"/>
    </font>
    <font>
      <sz val="11"/>
      <color rgb="FF000000"/>
      <name val="Calibri"/>
      <family val="0"/>
      <charset val="1"/>
    </font>
    <font>
      <sz val="10"/>
      <color rgb="FF1F6B36"/>
      <name val="Calibri"/>
      <family val="0"/>
      <charset val="1"/>
    </font>
    <font>
      <b val="true"/>
      <sz val="10"/>
      <color rgb="FF4A5560"/>
      <name val="Calibri"/>
      <family val="0"/>
      <charset val="1"/>
    </font>
    <font>
      <b val="true"/>
      <sz val="10"/>
      <color rgb="FF1F6B36"/>
      <name val="Calibri"/>
      <family val="0"/>
      <charset val="1"/>
    </font>
    <font>
      <i val="true"/>
      <sz val="11"/>
      <color rgb="FF4A5560"/>
      <name val="Cambria"/>
      <family val="0"/>
      <charset val="1"/>
    </font>
    <font>
      <b val="true"/>
      <sz val="12"/>
      <color rgb="FF1F6B36"/>
      <name val="Cambria"/>
      <family val="0"/>
      <charset val="1"/>
    </font>
    <font>
      <b val="true"/>
      <sz val="11"/>
      <name val="Cambria"/>
      <family val="0"/>
      <charset val="1"/>
    </font>
    <font>
      <b val="true"/>
      <sz val="12"/>
      <color rgb="FF2C3E50"/>
      <name val="Calibri"/>
      <family val="0"/>
      <charset val="1"/>
    </font>
    <font>
      <b val="true"/>
      <sz val="12"/>
      <name val="Calibri"/>
      <family val="0"/>
      <charset val="1"/>
    </font>
    <font>
      <b val="true"/>
      <sz val="18"/>
      <color rgb="FFFFFFFF"/>
      <name val="Calibri"/>
      <family val="0"/>
      <charset val="1"/>
    </font>
    <font>
      <b val="true"/>
      <sz val="12"/>
      <name val="Cambria"/>
      <family val="0"/>
      <charset val="1"/>
    </font>
    <font>
      <b val="true"/>
      <sz val="11"/>
      <color rgb="FF595959"/>
      <name val="Calibri"/>
      <family val="0"/>
      <charset val="1"/>
    </font>
    <font>
      <b val="true"/>
      <sz val="11"/>
      <color rgb="FF006100"/>
      <name val="Calibri"/>
      <family val="0"/>
      <charset val="1"/>
    </font>
    <font>
      <b val="true"/>
      <sz val="11"/>
      <color rgb="FF9C0006"/>
      <name val="Calibri"/>
      <family val="0"/>
      <charset val="1"/>
    </font>
  </fonts>
  <fills count="11">
    <fill>
      <patternFill patternType="none"/>
    </fill>
    <fill>
      <patternFill patternType="gray125"/>
    </fill>
    <fill>
      <patternFill patternType="solid">
        <fgColor rgb="FF2E9A50"/>
        <bgColor rgb="FF008080"/>
      </patternFill>
    </fill>
    <fill>
      <patternFill patternType="solid">
        <fgColor rgb="FF2C3E50"/>
        <bgColor rgb="FF4A5560"/>
      </patternFill>
    </fill>
    <fill>
      <patternFill patternType="solid">
        <fgColor rgb="FFF7F9FA"/>
        <bgColor rgb="FFFFFFFF"/>
      </patternFill>
    </fill>
    <fill>
      <patternFill patternType="solid">
        <fgColor rgb="FFD8EDD9"/>
        <bgColor rgb="FFC6EFCE"/>
      </patternFill>
    </fill>
    <fill>
      <patternFill patternType="solid">
        <fgColor rgb="FFFFF2CC"/>
        <bgColor rgb="FFF2F2F2"/>
      </patternFill>
    </fill>
    <fill>
      <patternFill patternType="solid">
        <fgColor rgb="FFE8F4EA"/>
        <bgColor rgb="FFF2F2F2"/>
      </patternFill>
    </fill>
    <fill>
      <patternFill patternType="solid">
        <fgColor rgb="FFF2F2F2"/>
        <bgColor rgb="FFE8F4EA"/>
      </patternFill>
    </fill>
    <fill>
      <patternFill patternType="solid">
        <fgColor rgb="FFC6EFCE"/>
        <bgColor rgb="FFD8EDD9"/>
      </patternFill>
    </fill>
    <fill>
      <patternFill patternType="solid">
        <fgColor rgb="FFFFC7CE"/>
        <bgColor rgb="FFFFF2CC"/>
      </patternFill>
    </fill>
  </fills>
  <borders count="3">
    <border diagonalUp="false" diagonalDown="false">
      <left/>
      <right/>
      <top/>
      <bottom/>
      <diagonal/>
    </border>
    <border diagonalUp="false" diagonalDown="false">
      <left/>
      <right/>
      <top/>
      <bottom style="thick">
        <color rgb="FF2E9A50"/>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2" borderId="2" xfId="0" applyFont="true" applyBorder="true" applyAlignment="true" applyProtection="false">
      <alignment horizontal="center" vertical="center" textRotation="0" wrapText="true" indent="0" shrinkToFit="false"/>
      <protection locked="true" hidden="false"/>
    </xf>
    <xf numFmtId="164" fontId="10" fillId="4" borderId="2" xfId="0" applyFont="true" applyBorder="true" applyAlignment="true" applyProtection="false">
      <alignment horizontal="left"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5" fontId="10" fillId="0" borderId="2" xfId="0" applyFont="true" applyBorder="true" applyAlignment="true" applyProtection="false">
      <alignment horizontal="center" vertical="center" textRotation="0" wrapText="false" indent="0" shrinkToFit="false"/>
      <protection locked="true" hidden="false"/>
    </xf>
    <xf numFmtId="166" fontId="11" fillId="0" borderId="2" xfId="0" applyFont="true" applyBorder="true" applyAlignment="true" applyProtection="false">
      <alignment horizontal="center" vertical="center" textRotation="0" wrapText="false" indent="0" shrinkToFit="false"/>
      <protection locked="true" hidden="false"/>
    </xf>
    <xf numFmtId="164" fontId="12" fillId="5" borderId="2" xfId="0" applyFont="true" applyBorder="true" applyAlignment="true" applyProtection="false">
      <alignment horizontal="left" vertical="center" textRotation="0" wrapText="true" indent="0" shrinkToFit="false"/>
      <protection locked="true" hidden="false"/>
    </xf>
    <xf numFmtId="167" fontId="8" fillId="5" borderId="2"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2" xfId="0" applyFont="true" applyBorder="true" applyAlignment="true" applyProtection="false">
      <alignment horizontal="center" vertical="bottom" textRotation="0" wrapText="false" indent="0" shrinkToFit="false"/>
      <protection locked="true" hidden="false"/>
    </xf>
    <xf numFmtId="168" fontId="19" fillId="4" borderId="2" xfId="0" applyFont="true" applyBorder="true" applyAlignment="true" applyProtection="false">
      <alignment horizontal="center" vertical="center" textRotation="0" wrapText="false" indent="0" shrinkToFit="false"/>
      <protection locked="true" hidden="false"/>
    </xf>
    <xf numFmtId="168" fontId="20" fillId="6" borderId="2" xfId="0" applyFont="true" applyBorder="true" applyAlignment="true" applyProtection="false">
      <alignment horizontal="center" vertical="center" textRotation="0" wrapText="false" indent="0" shrinkToFit="false"/>
      <protection locked="true" hidden="false"/>
    </xf>
    <xf numFmtId="169" fontId="20" fillId="6" borderId="2" xfId="0" applyFont="true" applyBorder="true" applyAlignment="true" applyProtection="false">
      <alignment horizontal="center" vertical="center" textRotation="0" wrapText="false" indent="0" shrinkToFit="false"/>
      <protection locked="true" hidden="false"/>
    </xf>
    <xf numFmtId="169" fontId="21" fillId="0" borderId="2" xfId="0" applyFont="true" applyBorder="true" applyAlignment="true" applyProtection="false">
      <alignment horizontal="center" vertical="center" textRotation="0" wrapText="false" indent="0" shrinkToFit="false"/>
      <protection locked="true" hidden="false"/>
    </xf>
    <xf numFmtId="165" fontId="21" fillId="0" borderId="2"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5" fontId="14" fillId="0" borderId="2"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2" xfId="0" applyFont="true" applyBorder="true" applyAlignment="true" applyProtection="false">
      <alignment horizontal="center" vertical="center" textRotation="0" wrapText="false" indent="0" shrinkToFit="false"/>
      <protection locked="true" hidden="false"/>
    </xf>
    <xf numFmtId="165" fontId="22" fillId="0" borderId="2"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9" fontId="18" fillId="5" borderId="2" xfId="0" applyFont="true" applyBorder="true" applyAlignment="true" applyProtection="false">
      <alignment horizontal="center" vertical="center" textRotation="0" wrapText="false" indent="0" shrinkToFit="false"/>
      <protection locked="true" hidden="false"/>
    </xf>
    <xf numFmtId="165" fontId="18" fillId="5" borderId="2" xfId="0" applyFont="true" applyBorder="true" applyAlignment="true" applyProtection="false">
      <alignment horizontal="center" vertical="center" textRotation="0" wrapText="false" indent="0" shrinkToFit="false"/>
      <protection locked="true" hidden="false"/>
    </xf>
    <xf numFmtId="165" fontId="23" fillId="4" borderId="2" xfId="0" applyFont="true" applyBorder="true" applyAlignment="false" applyProtection="false">
      <alignment horizontal="general" vertical="bottom" textRotation="0" wrapText="false" indent="0" shrinkToFit="false"/>
      <protection locked="true" hidden="false"/>
    </xf>
    <xf numFmtId="165" fontId="24" fillId="7"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4" fontId="25"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26"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64" fontId="27" fillId="0" borderId="2" xfId="0" applyFont="true" applyBorder="true" applyAlignment="true" applyProtection="false">
      <alignment horizontal="left" vertical="center" textRotation="0" wrapText="false" indent="0" shrinkToFit="false"/>
      <protection locked="true" hidden="false"/>
    </xf>
    <xf numFmtId="164" fontId="18" fillId="0" borderId="2" xfId="0" applyFont="true" applyBorder="true" applyAlignment="true" applyProtection="false">
      <alignment horizontal="left" vertical="bottom" textRotation="0" wrapText="false" indent="0" shrinkToFit="false"/>
      <protection locked="true" hidden="false"/>
    </xf>
    <xf numFmtId="165" fontId="28" fillId="5" borderId="2"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true" applyAlignment="true" applyProtection="false">
      <alignment horizontal="left" vertical="bottom" textRotation="0" wrapText="false" indent="0" shrinkToFit="false"/>
      <protection locked="true" hidden="false"/>
    </xf>
    <xf numFmtId="166" fontId="30" fillId="3" borderId="2" xfId="0" applyFont="true" applyBorder="true" applyAlignment="true" applyProtection="false">
      <alignment horizontal="center" vertical="center" textRotation="0" wrapText="false" indent="0" shrinkToFit="false"/>
      <protection locked="true" hidden="false"/>
    </xf>
    <xf numFmtId="168" fontId="14" fillId="4" borderId="2" xfId="0" applyFont="true" applyBorder="true" applyAlignment="true" applyProtection="false">
      <alignment horizontal="center" vertical="center" textRotation="0" wrapText="false" indent="0" shrinkToFit="false"/>
      <protection locked="true" hidden="false"/>
    </xf>
    <xf numFmtId="168" fontId="20" fillId="0" borderId="2" xfId="0" applyFont="true" applyBorder="true" applyAlignment="true" applyProtection="false">
      <alignment horizontal="center" vertical="center" textRotation="0" wrapText="false" indent="0" shrinkToFit="false"/>
      <protection locked="true" hidden="false"/>
    </xf>
    <xf numFmtId="164" fontId="31" fillId="0" borderId="2" xfId="0" applyFont="true" applyBorder="true" applyAlignment="true" applyProtection="false">
      <alignment horizontal="center" vertical="center" textRotation="0" wrapText="false" indent="0" shrinkToFit="false"/>
      <protection locked="true" hidden="false"/>
    </xf>
    <xf numFmtId="169" fontId="14" fillId="4" borderId="2" xfId="0" applyFont="true" applyBorder="true" applyAlignment="true" applyProtection="false">
      <alignment horizontal="center" vertical="center" textRotation="0" wrapText="false" indent="0" shrinkToFit="false"/>
      <protection locked="true" hidden="false"/>
    </xf>
    <xf numFmtId="164" fontId="32" fillId="8" borderId="2" xfId="0" applyFont="true" applyBorder="true" applyAlignment="true" applyProtection="false">
      <alignment horizontal="center" vertical="center" textRotation="0" wrapText="false" indent="0" shrinkToFit="false"/>
      <protection locked="true" hidden="false"/>
    </xf>
    <xf numFmtId="170" fontId="21" fillId="0" borderId="2" xfId="0" applyFont="true" applyBorder="true" applyAlignment="true" applyProtection="false">
      <alignment horizontal="center" vertical="center" textRotation="0" wrapText="false" indent="0" shrinkToFit="false"/>
      <protection locked="true" hidden="false"/>
    </xf>
    <xf numFmtId="171" fontId="21" fillId="0" borderId="2" xfId="0" applyFont="true" applyBorder="true" applyAlignment="true" applyProtection="false">
      <alignment horizontal="center" vertical="center" textRotation="0" wrapText="false" indent="0" shrinkToFit="false"/>
      <protection locked="true" hidden="false"/>
    </xf>
    <xf numFmtId="172" fontId="21" fillId="0" borderId="2" xfId="0" applyFont="true" applyBorder="tru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center" vertical="bottom" textRotation="0" wrapText="false" indent="0" shrinkToFit="false"/>
      <protection locked="true" hidden="false"/>
    </xf>
    <xf numFmtId="169" fontId="14" fillId="0" borderId="2" xfId="0" applyFont="true" applyBorder="true" applyAlignment="true" applyProtection="false">
      <alignment horizontal="center" vertical="center" textRotation="0" wrapText="false" indent="0" shrinkToFit="false"/>
      <protection locked="true" hidden="false"/>
    </xf>
    <xf numFmtId="172" fontId="14" fillId="0" borderId="2"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9" fontId="22" fillId="0" borderId="2" xfId="0" applyFont="true" applyBorder="true" applyAlignment="true" applyProtection="false">
      <alignment horizontal="center" vertical="center" textRotation="0" wrapText="false" indent="0" shrinkToFit="false"/>
      <protection locked="true" hidden="false"/>
    </xf>
    <xf numFmtId="172" fontId="22" fillId="0" borderId="2" xfId="0" applyFont="true" applyBorder="true" applyAlignment="true" applyProtection="false">
      <alignment horizontal="center" vertical="center" textRotation="0" wrapText="false" indent="0" shrinkToFit="false"/>
      <protection locked="true" hidden="false"/>
    </xf>
    <xf numFmtId="164" fontId="33" fillId="9" borderId="2" xfId="0" applyFont="true" applyBorder="true" applyAlignment="true" applyProtection="false">
      <alignment horizontal="center" vertical="center" textRotation="0" wrapText="false" indent="0" shrinkToFit="false"/>
      <protection locked="true" hidden="false"/>
    </xf>
    <xf numFmtId="164" fontId="34" fillId="10" borderId="2" xfId="0" applyFont="true" applyBorder="true" applyAlignment="true" applyProtection="false">
      <alignment horizontal="center" vertical="center" textRotation="0" wrapText="false" indent="0" shrinkToFit="false"/>
      <protection locked="true" hidden="false"/>
    </xf>
    <xf numFmtId="172" fontId="23" fillId="4" borderId="2" xfId="0" applyFont="true" applyBorder="true" applyAlignment="false" applyProtection="false">
      <alignment horizontal="general" vertical="bottom" textRotation="0" wrapText="false" indent="0" shrinkToFit="false"/>
      <protection locked="true" hidden="false"/>
    </xf>
    <xf numFmtId="172" fontId="24" fillId="7" borderId="2" xfId="0" applyFont="true" applyBorder="true" applyAlignment="false" applyProtection="false">
      <alignment horizontal="general" vertical="bottom" textRotation="0" wrapText="false" indent="0" shrinkToFit="false"/>
      <protection locked="true" hidden="false"/>
    </xf>
    <xf numFmtId="172" fontId="28" fillId="5"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b val="1"/>
        <color rgb="FF9C0006"/>
      </font>
      <fill>
        <patternFill>
          <bgColor rgb="FFFFC7CE"/>
        </patternFill>
      </fill>
    </dxf>
    <dxf>
      <font>
        <b val="1"/>
        <color rgb="FF006100"/>
      </font>
      <fill>
        <patternFill>
          <bgColor rgb="FFC6EF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1F6B36"/>
      <rgbColor rgb="FFBFBFBF"/>
      <rgbColor rgb="FF808080"/>
      <rgbColor rgb="FF9999FF"/>
      <rgbColor rgb="FF993366"/>
      <rgbColor rgb="FFFFF2CC"/>
      <rgbColor rgb="FFE8F4EA"/>
      <rgbColor rgb="FF660066"/>
      <rgbColor rgb="FFFF8080"/>
      <rgbColor rgb="FF0070C0"/>
      <rgbColor rgb="FFF7F9FA"/>
      <rgbColor rgb="FF000080"/>
      <rgbColor rgb="FFFF00FF"/>
      <rgbColor rgb="FFFFFF00"/>
      <rgbColor rgb="FF00FFFF"/>
      <rgbColor rgb="FF800080"/>
      <rgbColor rgb="FF800000"/>
      <rgbColor rgb="FF008080"/>
      <rgbColor rgb="FF0000FF"/>
      <rgbColor rgb="FF00CCFF"/>
      <rgbColor rgb="FFD8EDD9"/>
      <rgbColor rgb="FFC6EFCE"/>
      <rgbColor rgb="FFF2F2F2"/>
      <rgbColor rgb="FF99CCFF"/>
      <rgbColor rgb="FFFF99CC"/>
      <rgbColor rgb="FFCC99FF"/>
      <rgbColor rgb="FFFFC7CE"/>
      <rgbColor rgb="FF3366FF"/>
      <rgbColor rgb="FF33CCCC"/>
      <rgbColor rgb="FF99CC00"/>
      <rgbColor rgb="FFFFCC00"/>
      <rgbColor rgb="FFFF9900"/>
      <rgbColor rgb="FFFF6600"/>
      <rgbColor rgb="FF595959"/>
      <rgbColor rgb="FF969696"/>
      <rgbColor rgb="FF003366"/>
      <rgbColor rgb="FF2E9A50"/>
      <rgbColor rgb="FF003300"/>
      <rgbColor rgb="FF333300"/>
      <rgbColor rgb="FF993300"/>
      <rgbColor rgb="FF993366"/>
      <rgbColor rgb="FF4A5560"/>
      <rgbColor rgb="FF2C3E50"/>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1.xml"/><Relationship Id="rId7" Type="http://schemas.openxmlformats.org/officeDocument/2006/relationships/sharedStrings" Target="sharedStrings.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ustomXml" Target="../customXml/item3.xml"/><Relationship Id="rId4" Type="http://schemas.openxmlformats.org/officeDocument/2006/relationships/worksheet" Target="worksheets/sheet2.xml"/><Relationship Id="rId9"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6" min="2" style="0" width="18"/>
    <col collapsed="false" customWidth="true" hidden="false" outlineLevel="0" max="11" min="7" style="0" width="14"/>
  </cols>
  <sheetData>
    <row r="1" customFormat="false" ht="24" hidden="false" customHeight="true" outlineLevel="0" collapsed="false">
      <c r="B1" s="1" t="s">
        <v>0</v>
      </c>
      <c r="C1" s="1"/>
      <c r="D1" s="1"/>
      <c r="E1" s="2" t="s">
        <v>1</v>
      </c>
      <c r="F1" s="2"/>
      <c r="G1" s="2"/>
      <c r="H1" s="2"/>
      <c r="I1" s="2"/>
      <c r="J1" s="2"/>
      <c r="K1" s="2"/>
    </row>
    <row r="2" customFormat="false" ht="37.5" hidden="false" customHeight="true" outlineLevel="0" collapsed="false">
      <c r="B2" s="3" t="s">
        <v>2</v>
      </c>
      <c r="C2" s="3"/>
      <c r="D2" s="3"/>
      <c r="E2" s="3"/>
      <c r="F2" s="3"/>
      <c r="G2" s="3"/>
      <c r="H2" s="3"/>
      <c r="I2" s="3"/>
      <c r="J2" s="3"/>
      <c r="K2" s="3"/>
    </row>
    <row r="3" customFormat="false" ht="91" hidden="false" customHeight="false" outlineLevel="0" collapsed="false">
      <c r="B3" s="4" t="s">
        <v>3</v>
      </c>
    </row>
    <row r="5" customFormat="false" ht="124.6" hidden="false" customHeight="false" outlineLevel="0" collapsed="false">
      <c r="B5" s="4" t="s">
        <v>4</v>
      </c>
    </row>
    <row r="7" customFormat="false" ht="17.35" hidden="false" customHeight="false" outlineLevel="0" collapsed="false">
      <c r="B7" s="5" t="s">
        <v>5</v>
      </c>
    </row>
    <row r="8" customFormat="false" ht="15" hidden="false" customHeight="false" outlineLevel="0" collapsed="false">
      <c r="B8" s="6" t="s">
        <v>6</v>
      </c>
      <c r="C8" s="6" t="s">
        <v>7</v>
      </c>
      <c r="D8" s="6" t="s">
        <v>8</v>
      </c>
      <c r="E8" s="6" t="s">
        <v>9</v>
      </c>
    </row>
    <row r="9" customFormat="false" ht="23.85" hidden="false" customHeight="false" outlineLevel="0" collapsed="false">
      <c r="B9" s="7" t="s">
        <v>10</v>
      </c>
      <c r="C9" s="7" t="s">
        <v>11</v>
      </c>
      <c r="D9" s="7" t="s">
        <v>12</v>
      </c>
      <c r="E9" s="7" t="s">
        <v>13</v>
      </c>
    </row>
    <row r="10" customFormat="false" ht="23.85" hidden="false" customHeight="false" outlineLevel="0" collapsed="false">
      <c r="B10" s="8" t="s">
        <v>14</v>
      </c>
      <c r="C10" s="8" t="s">
        <v>15</v>
      </c>
      <c r="D10" s="8" t="s">
        <v>16</v>
      </c>
      <c r="E10" s="8" t="s">
        <v>17</v>
      </c>
    </row>
    <row r="11" customFormat="false" ht="23.85" hidden="false" customHeight="false" outlineLevel="0" collapsed="false">
      <c r="B11" s="7" t="s">
        <v>18</v>
      </c>
      <c r="C11" s="7" t="s">
        <v>19</v>
      </c>
      <c r="D11" s="7" t="s">
        <v>20</v>
      </c>
      <c r="E11" s="7" t="s">
        <v>21</v>
      </c>
    </row>
    <row r="12" customFormat="false" ht="35.05" hidden="false" customHeight="false" outlineLevel="0" collapsed="false">
      <c r="B12" s="8" t="s">
        <v>22</v>
      </c>
      <c r="C12" s="8" t="s">
        <v>23</v>
      </c>
      <c r="D12" s="8" t="s">
        <v>24</v>
      </c>
      <c r="E12" s="8" t="s">
        <v>25</v>
      </c>
    </row>
    <row r="13" customFormat="false" ht="35.05" hidden="false" customHeight="false" outlineLevel="0" collapsed="false">
      <c r="B13" s="7" t="s">
        <v>26</v>
      </c>
      <c r="C13" s="7" t="s">
        <v>27</v>
      </c>
      <c r="D13" s="7" t="s">
        <v>28</v>
      </c>
      <c r="E13" s="7" t="s">
        <v>29</v>
      </c>
    </row>
    <row r="16" customFormat="false" ht="17.35" hidden="false" customHeight="false" outlineLevel="0" collapsed="false">
      <c r="B16" s="5" t="s">
        <v>30</v>
      </c>
    </row>
    <row r="17" customFormat="false" ht="31.5" hidden="false" customHeight="true" outlineLevel="0" collapsed="false">
      <c r="B17" s="9" t="s">
        <v>31</v>
      </c>
      <c r="C17" s="10" t="s">
        <v>32</v>
      </c>
      <c r="D17" s="10"/>
      <c r="E17" s="10"/>
      <c r="F17" s="10"/>
      <c r="G17" s="10"/>
      <c r="H17" s="10"/>
      <c r="I17" s="10"/>
      <c r="J17" s="10"/>
      <c r="K17" s="10"/>
    </row>
    <row r="19" customFormat="false" ht="31.5" hidden="false" customHeight="true" outlineLevel="0" collapsed="false">
      <c r="B19" s="9" t="s">
        <v>33</v>
      </c>
      <c r="C19" s="10" t="s">
        <v>34</v>
      </c>
      <c r="D19" s="10"/>
      <c r="E19" s="10"/>
      <c r="F19" s="10"/>
      <c r="G19" s="10"/>
      <c r="H19" s="10"/>
      <c r="I19" s="10"/>
      <c r="J19" s="10"/>
      <c r="K19" s="10"/>
    </row>
    <row r="21" customFormat="false" ht="31.5" hidden="false" customHeight="true" outlineLevel="0" collapsed="false">
      <c r="B21" s="9" t="s">
        <v>35</v>
      </c>
      <c r="C21" s="10" t="s">
        <v>36</v>
      </c>
      <c r="D21" s="10"/>
      <c r="E21" s="10"/>
      <c r="F21" s="10"/>
      <c r="G21" s="10"/>
      <c r="H21" s="10"/>
      <c r="I21" s="10"/>
      <c r="J21" s="10"/>
      <c r="K21" s="10"/>
    </row>
    <row r="24" customFormat="false" ht="17.35" hidden="false" customHeight="false" outlineLevel="0" collapsed="false">
      <c r="B24" s="5" t="s">
        <v>37</v>
      </c>
    </row>
    <row r="25" customFormat="false" ht="214.15" hidden="false" customHeight="false" outlineLevel="0" collapsed="false">
      <c r="B25" s="4" t="s">
        <v>38</v>
      </c>
    </row>
    <row r="30" customFormat="false" ht="17.35" hidden="false" customHeight="false" outlineLevel="0" collapsed="false">
      <c r="B30" s="5" t="s">
        <v>39</v>
      </c>
    </row>
    <row r="31" customFormat="false" ht="15" hidden="false" customHeight="false" outlineLevel="0" collapsed="false">
      <c r="B31" s="6" t="s">
        <v>40</v>
      </c>
      <c r="C31" s="6" t="s">
        <v>41</v>
      </c>
      <c r="D31" s="6" t="s">
        <v>42</v>
      </c>
      <c r="E31" s="6" t="s">
        <v>43</v>
      </c>
      <c r="F31" s="6" t="s">
        <v>44</v>
      </c>
    </row>
    <row r="32" customFormat="false" ht="23.85" hidden="false" customHeight="false" outlineLevel="0" collapsed="false">
      <c r="B32" s="11" t="s">
        <v>45</v>
      </c>
      <c r="C32" s="12" t="n">
        <f aca="false">'Level 1'!E43</f>
        <v>0</v>
      </c>
      <c r="D32" s="12" t="n">
        <f aca="false">'Level 1'!E44</f>
        <v>5.7735</v>
      </c>
      <c r="E32" s="12" t="n">
        <f aca="false">'Level 1'!E45</f>
        <v>0.9565</v>
      </c>
      <c r="F32" s="13" t="n">
        <f aca="false">'Level 1'!E46</f>
        <v>0</v>
      </c>
    </row>
    <row r="33" customFormat="false" ht="23.85" hidden="false" customHeight="false" outlineLevel="0" collapsed="false">
      <c r="B33" s="11" t="s">
        <v>46</v>
      </c>
      <c r="C33" s="12" t="n">
        <f aca="false">'Level 2'!E67</f>
        <v>0</v>
      </c>
      <c r="D33" s="12" t="n">
        <f aca="false">'Level 2'!E68</f>
        <v>8.815</v>
      </c>
      <c r="E33" s="12" t="n">
        <f aca="false">'Level 2'!E69</f>
        <v>-0.6875</v>
      </c>
      <c r="F33" s="13" t="n">
        <f aca="false">'Level 2'!E70</f>
        <v>0</v>
      </c>
    </row>
    <row r="34" customFormat="false" ht="23.85" hidden="false" customHeight="false" outlineLevel="0" collapsed="false">
      <c r="B34" s="11" t="s">
        <v>47</v>
      </c>
      <c r="C34" s="12" t="n">
        <f aca="false">'Level 3'!E34</f>
        <v>0</v>
      </c>
      <c r="D34" s="12" t="n">
        <f aca="false">'Level 3'!E35</f>
        <v>0</v>
      </c>
      <c r="E34" s="12" t="n">
        <f aca="false">'Level 3'!E36</f>
        <v>9</v>
      </c>
      <c r="F34" s="13" t="n">
        <f aca="false">'Level 3'!E37</f>
        <v>0</v>
      </c>
    </row>
    <row r="35" customFormat="false" ht="17.35" hidden="false" customHeight="false" outlineLevel="0" collapsed="false">
      <c r="B35" s="14" t="s">
        <v>48</v>
      </c>
      <c r="F35" s="15" t="n">
        <f aca="false">SUM(F32:F34)</f>
        <v>0</v>
      </c>
    </row>
    <row r="36" customFormat="false" ht="15" hidden="false" customHeight="false" outlineLevel="0" collapsed="false">
      <c r="B36" s="16" t="s">
        <v>49</v>
      </c>
      <c r="C36" s="16"/>
      <c r="D36" s="16"/>
      <c r="E36" s="16"/>
      <c r="F36" s="16"/>
    </row>
    <row r="37" customFormat="false" ht="46.25" hidden="false" customHeight="false" outlineLevel="0" collapsed="false">
      <c r="B37" s="4" t="s">
        <v>50</v>
      </c>
    </row>
    <row r="40" customFormat="false" ht="3" hidden="false" customHeight="true" outlineLevel="0" collapsed="false">
      <c r="B40" s="17"/>
      <c r="C40" s="17"/>
      <c r="D40" s="17"/>
      <c r="E40" s="17"/>
      <c r="F40" s="17"/>
      <c r="G40" s="17"/>
      <c r="H40" s="17"/>
      <c r="I40" s="17"/>
      <c r="J40" s="17"/>
      <c r="K40" s="17"/>
    </row>
    <row r="41" customFormat="false" ht="16.15" hidden="false" customHeight="false" outlineLevel="0" collapsed="false">
      <c r="B41" s="18" t="s">
        <v>51</v>
      </c>
      <c r="C41" s="18"/>
      <c r="D41" s="18"/>
      <c r="E41" s="18"/>
      <c r="F41" s="18"/>
      <c r="G41" s="18"/>
      <c r="H41" s="18"/>
      <c r="I41" s="18"/>
      <c r="J41" s="18"/>
      <c r="K41" s="18"/>
    </row>
    <row r="43" customFormat="false" ht="60" hidden="false" customHeight="true" outlineLevel="0" collapsed="false">
      <c r="B43" s="19" t="s">
        <v>52</v>
      </c>
      <c r="C43" s="19"/>
      <c r="D43" s="19"/>
      <c r="E43" s="19"/>
      <c r="F43" s="19"/>
      <c r="G43" s="19"/>
      <c r="H43" s="19"/>
      <c r="I43" s="19"/>
      <c r="J43" s="19"/>
      <c r="K43" s="19"/>
    </row>
    <row r="45" customFormat="false" ht="48" hidden="false" customHeight="true" outlineLevel="0" collapsed="false">
      <c r="B45" s="19" t="s">
        <v>53</v>
      </c>
      <c r="C45" s="19"/>
      <c r="D45" s="19"/>
      <c r="E45" s="19"/>
      <c r="F45" s="19"/>
      <c r="G45" s="19"/>
      <c r="H45" s="19"/>
      <c r="I45" s="19"/>
      <c r="J45" s="19"/>
      <c r="K45" s="19"/>
    </row>
    <row r="47" customFormat="false" ht="39.75" hidden="false" customHeight="true" outlineLevel="0" collapsed="false">
      <c r="B47" s="20" t="s">
        <v>54</v>
      </c>
      <c r="C47" s="20"/>
      <c r="D47" s="20"/>
      <c r="E47" s="20"/>
      <c r="F47" s="20"/>
      <c r="G47" s="20"/>
      <c r="H47" s="20"/>
      <c r="I47" s="20"/>
      <c r="J47" s="20"/>
      <c r="K47" s="20"/>
    </row>
    <row r="49" customFormat="false" ht="15" hidden="false" customHeight="false" outlineLevel="0" collapsed="false">
      <c r="B49" s="21" t="s">
        <v>55</v>
      </c>
      <c r="C49" s="21"/>
      <c r="D49" s="21"/>
      <c r="E49" s="21"/>
      <c r="F49" s="21"/>
      <c r="G49" s="21"/>
      <c r="H49" s="21"/>
      <c r="I49" s="21"/>
      <c r="J49" s="21"/>
      <c r="K49" s="21"/>
    </row>
  </sheetData>
  <mergeCells count="12">
    <mergeCell ref="B1:D1"/>
    <mergeCell ref="E1:K1"/>
    <mergeCell ref="B2:K2"/>
    <mergeCell ref="C17:K17"/>
    <mergeCell ref="C19:K19"/>
    <mergeCell ref="C21:K21"/>
    <mergeCell ref="B36:F36"/>
    <mergeCell ref="B41:K41"/>
    <mergeCell ref="B43:K43"/>
    <mergeCell ref="B45:K45"/>
    <mergeCell ref="B47:K47"/>
    <mergeCell ref="B49:K49"/>
  </mergeCells>
  <printOptions headings="false" gridLines="false" gridLinesSet="true" horizontalCentered="true" verticalCentered="false"/>
  <pageMargins left="0.4" right="0.4" top="0.5" bottom="0.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12" min="2" style="0" width="12"/>
    <col collapsed="false" customWidth="true" hidden="false" outlineLevel="0" max="13" min="13" style="0" width="2"/>
    <col collapsed="false" customWidth="true" hidden="false" outlineLevel="0" max="20" min="14" style="0" width="9"/>
    <col collapsed="false" customWidth="true" hidden="false" outlineLevel="0" max="21" min="21" style="0" width="2"/>
    <col collapsed="false" customWidth="true" hidden="false" outlineLevel="0" max="27" min="22" style="0" width="9"/>
  </cols>
  <sheetData>
    <row r="1" customFormat="false" ht="37.5" hidden="false" customHeight="true" outlineLevel="0" collapsed="false">
      <c r="A1" s="3" t="s">
        <v>56</v>
      </c>
      <c r="B1" s="3"/>
      <c r="C1" s="3"/>
      <c r="D1" s="3"/>
      <c r="E1" s="3"/>
      <c r="F1" s="3"/>
      <c r="G1" s="3"/>
      <c r="H1" s="3"/>
      <c r="I1" s="3"/>
      <c r="J1" s="3"/>
      <c r="K1" s="3"/>
      <c r="L1" s="3"/>
    </row>
    <row r="2" customFormat="false" ht="30" hidden="false" customHeight="true" outlineLevel="0" collapsed="false">
      <c r="A2" s="4" t="s">
        <v>57</v>
      </c>
    </row>
    <row r="3" customFormat="false" ht="15" hidden="false" customHeight="false" outlineLevel="0" collapsed="false">
      <c r="N3" s="22" t="s">
        <v>58</v>
      </c>
      <c r="O3" s="22"/>
      <c r="P3" s="22"/>
      <c r="Q3" s="22"/>
      <c r="R3" s="22"/>
      <c r="S3" s="22"/>
      <c r="T3" s="22"/>
      <c r="V3" s="23" t="s">
        <v>59</v>
      </c>
      <c r="W3" s="23"/>
      <c r="X3" s="23"/>
      <c r="Y3" s="23"/>
      <c r="Z3" s="23"/>
      <c r="AA3" s="23"/>
      <c r="AB3" s="23"/>
    </row>
    <row r="4" customFormat="false" ht="36" hidden="false" customHeight="true" outlineLevel="0" collapsed="false">
      <c r="A4" s="6" t="s">
        <v>60</v>
      </c>
      <c r="B4" s="6" t="s">
        <v>61</v>
      </c>
      <c r="C4" s="6" t="s">
        <v>62</v>
      </c>
      <c r="D4" s="6" t="s">
        <v>63</v>
      </c>
      <c r="E4" s="6" t="s">
        <v>64</v>
      </c>
      <c r="F4" s="6" t="s">
        <v>65</v>
      </c>
      <c r="G4" s="6" t="s">
        <v>66</v>
      </c>
      <c r="H4" s="6" t="s">
        <v>67</v>
      </c>
      <c r="I4" s="6" t="s">
        <v>68</v>
      </c>
      <c r="J4" s="6" t="s">
        <v>69</v>
      </c>
      <c r="K4" s="6" t="s">
        <v>70</v>
      </c>
      <c r="N4" s="6" t="s">
        <v>71</v>
      </c>
      <c r="O4" s="6" t="s">
        <v>72</v>
      </c>
      <c r="P4" s="6" t="s">
        <v>73</v>
      </c>
      <c r="Q4" s="6" t="s">
        <v>74</v>
      </c>
      <c r="R4" s="6" t="s">
        <v>75</v>
      </c>
      <c r="S4" s="6" t="s">
        <v>76</v>
      </c>
      <c r="T4" s="6" t="s">
        <v>77</v>
      </c>
      <c r="V4" s="6" t="s">
        <v>71</v>
      </c>
      <c r="W4" s="6" t="s">
        <v>72</v>
      </c>
      <c r="X4" s="6" t="s">
        <v>73</v>
      </c>
      <c r="Y4" s="6" t="s">
        <v>74</v>
      </c>
      <c r="Z4" s="6" t="s">
        <v>75</v>
      </c>
      <c r="AA4" s="6" t="s">
        <v>76</v>
      </c>
      <c r="AB4" s="6" t="s">
        <v>77</v>
      </c>
    </row>
    <row r="5" customFormat="false" ht="15" hidden="false" customHeight="false" outlineLevel="0" collapsed="false">
      <c r="A5" s="24" t="s">
        <v>78</v>
      </c>
      <c r="B5" s="25" t="n">
        <v>65</v>
      </c>
      <c r="C5" s="26" t="n">
        <v>0</v>
      </c>
      <c r="D5" s="26" t="n">
        <v>0</v>
      </c>
      <c r="E5" s="26" t="n">
        <v>0</v>
      </c>
      <c r="F5" s="26" t="n">
        <v>0</v>
      </c>
      <c r="G5" s="27" t="n">
        <v>0</v>
      </c>
      <c r="H5" s="28" t="n">
        <f aca="false">5+G5</f>
        <v>5</v>
      </c>
      <c r="I5" s="28" t="n">
        <f aca="false">C5*2+D5*7+E5*3+F5*1.5</f>
        <v>0</v>
      </c>
      <c r="J5" s="28" t="n">
        <f aca="false">I5+G5</f>
        <v>0</v>
      </c>
      <c r="K5" s="29" t="n">
        <f aca="false">J5*B5/1000</f>
        <v>0</v>
      </c>
      <c r="N5" s="30" t="s">
        <v>78</v>
      </c>
      <c r="O5" s="31" t="n">
        <v>1</v>
      </c>
      <c r="P5" s="31" t="n">
        <v>1</v>
      </c>
      <c r="Q5" s="31" t="n">
        <v>0</v>
      </c>
      <c r="R5" s="31" t="n">
        <v>0</v>
      </c>
      <c r="S5" s="31" t="n">
        <v>0</v>
      </c>
      <c r="T5" s="32" t="n">
        <f aca="false">(O5*2+P5*7+Q5*3+R5*1.5+S5)*B5/1000</f>
        <v>0.585</v>
      </c>
      <c r="V5" s="33" t="s">
        <v>78</v>
      </c>
      <c r="W5" s="34" t="n">
        <v>0</v>
      </c>
      <c r="X5" s="34" t="n">
        <v>0</v>
      </c>
      <c r="Y5" s="34" t="n">
        <v>0</v>
      </c>
      <c r="Z5" s="34" t="n">
        <v>0</v>
      </c>
      <c r="AA5" s="34" t="n">
        <v>-3</v>
      </c>
      <c r="AB5" s="35" t="n">
        <f aca="false">(W5*2+X5*7+Y5*3+Z5*1.5+AA5)*B5/1000</f>
        <v>-0.195</v>
      </c>
    </row>
    <row r="6" customFormat="false" ht="15" hidden="false" customHeight="false" outlineLevel="0" collapsed="false">
      <c r="A6" s="24" t="s">
        <v>79</v>
      </c>
      <c r="B6" s="25" t="n">
        <v>55</v>
      </c>
      <c r="C6" s="26" t="n">
        <v>0</v>
      </c>
      <c r="D6" s="26" t="n">
        <v>0</v>
      </c>
      <c r="E6" s="26" t="n">
        <v>0</v>
      </c>
      <c r="F6" s="26" t="n">
        <v>0</v>
      </c>
      <c r="G6" s="27" t="n">
        <v>0</v>
      </c>
      <c r="H6" s="28" t="n">
        <f aca="false">H5+G6</f>
        <v>5</v>
      </c>
      <c r="I6" s="28" t="n">
        <f aca="false">C6*2+D6*7+E6*3+F6*1.5</f>
        <v>0</v>
      </c>
      <c r="J6" s="28" t="n">
        <f aca="false">I6+G6</f>
        <v>0</v>
      </c>
      <c r="K6" s="29" t="n">
        <f aca="false">J6*B6/1000</f>
        <v>0</v>
      </c>
      <c r="N6" s="30" t="s">
        <v>79</v>
      </c>
      <c r="O6" s="31" t="n">
        <v>0</v>
      </c>
      <c r="P6" s="31" t="n">
        <v>0</v>
      </c>
      <c r="Q6" s="31" t="n">
        <v>0</v>
      </c>
      <c r="R6" s="31" t="n">
        <v>0</v>
      </c>
      <c r="S6" s="31" t="n">
        <v>0</v>
      </c>
      <c r="T6" s="32" t="n">
        <f aca="false">(O6*2+P6*7+Q6*3+R6*1.5+S6)*B6/1000</f>
        <v>0</v>
      </c>
      <c r="V6" s="33" t="s">
        <v>79</v>
      </c>
      <c r="W6" s="34" t="n">
        <v>0</v>
      </c>
      <c r="X6" s="34" t="n">
        <v>0</v>
      </c>
      <c r="Y6" s="34" t="n">
        <v>1</v>
      </c>
      <c r="Z6" s="34" t="n">
        <v>0</v>
      </c>
      <c r="AA6" s="34" t="n">
        <v>-1</v>
      </c>
      <c r="AB6" s="35" t="n">
        <f aca="false">(W6*2+X6*7+Y6*3+Z6*1.5+AA6)*B6/1000</f>
        <v>0.11</v>
      </c>
    </row>
    <row r="7" customFormat="false" ht="15" hidden="false" customHeight="false" outlineLevel="0" collapsed="false">
      <c r="A7" s="24" t="s">
        <v>80</v>
      </c>
      <c r="B7" s="25" t="n">
        <v>50</v>
      </c>
      <c r="C7" s="26" t="n">
        <v>0</v>
      </c>
      <c r="D7" s="26" t="n">
        <v>0</v>
      </c>
      <c r="E7" s="26" t="n">
        <v>0</v>
      </c>
      <c r="F7" s="26" t="n">
        <v>0</v>
      </c>
      <c r="G7" s="27" t="n">
        <v>0</v>
      </c>
      <c r="H7" s="28" t="n">
        <f aca="false">H6+G7</f>
        <v>5</v>
      </c>
      <c r="I7" s="28" t="n">
        <f aca="false">C7*2+D7*7+E7*3+F7*1.5</f>
        <v>0</v>
      </c>
      <c r="J7" s="28" t="n">
        <f aca="false">I7+G7</f>
        <v>0</v>
      </c>
      <c r="K7" s="29" t="n">
        <f aca="false">J7*B7/1000</f>
        <v>0</v>
      </c>
      <c r="N7" s="30" t="s">
        <v>80</v>
      </c>
      <c r="O7" s="31" t="n">
        <v>0</v>
      </c>
      <c r="P7" s="31" t="n">
        <v>0</v>
      </c>
      <c r="Q7" s="31" t="n">
        <v>0</v>
      </c>
      <c r="R7" s="31" t="n">
        <v>0</v>
      </c>
      <c r="S7" s="31" t="n">
        <v>0</v>
      </c>
      <c r="T7" s="32" t="n">
        <f aca="false">(O7*2+P7*7+Q7*3+R7*1.5+S7)*B7/1000</f>
        <v>0</v>
      </c>
      <c r="V7" s="33" t="s">
        <v>80</v>
      </c>
      <c r="W7" s="34" t="n">
        <v>0</v>
      </c>
      <c r="X7" s="34" t="n">
        <v>1</v>
      </c>
      <c r="Y7" s="34" t="n">
        <v>1</v>
      </c>
      <c r="Z7" s="34" t="n">
        <v>0</v>
      </c>
      <c r="AA7" s="34" t="n">
        <v>3</v>
      </c>
      <c r="AB7" s="35" t="n">
        <f aca="false">(W7*2+X7*7+Y7*3+Z7*1.5+AA7)*B7/1000</f>
        <v>0.65</v>
      </c>
    </row>
    <row r="8" customFormat="false" ht="15" hidden="false" customHeight="false" outlineLevel="0" collapsed="false">
      <c r="A8" s="24" t="s">
        <v>81</v>
      </c>
      <c r="B8" s="25" t="n">
        <v>45</v>
      </c>
      <c r="C8" s="26" t="n">
        <v>0</v>
      </c>
      <c r="D8" s="26" t="n">
        <v>0</v>
      </c>
      <c r="E8" s="26" t="n">
        <v>0</v>
      </c>
      <c r="F8" s="26" t="n">
        <v>0</v>
      </c>
      <c r="G8" s="27" t="n">
        <v>0</v>
      </c>
      <c r="H8" s="28" t="n">
        <f aca="false">H7+G8</f>
        <v>5</v>
      </c>
      <c r="I8" s="28" t="n">
        <f aca="false">C8*2+D8*7+E8*3+F8*1.5</f>
        <v>0</v>
      </c>
      <c r="J8" s="28" t="n">
        <f aca="false">I8+G8</f>
        <v>0</v>
      </c>
      <c r="K8" s="29" t="n">
        <f aca="false">J8*B8/1000</f>
        <v>0</v>
      </c>
      <c r="N8" s="30" t="s">
        <v>81</v>
      </c>
      <c r="O8" s="31" t="n">
        <v>0</v>
      </c>
      <c r="P8" s="31" t="n">
        <v>0</v>
      </c>
      <c r="Q8" s="31" t="n">
        <v>0</v>
      </c>
      <c r="R8" s="31" t="n">
        <v>0</v>
      </c>
      <c r="S8" s="31" t="n">
        <v>0</v>
      </c>
      <c r="T8" s="32" t="n">
        <f aca="false">(O8*2+P8*7+Q8*3+R8*1.5+S8)*B8/1000</f>
        <v>0</v>
      </c>
      <c r="V8" s="33" t="s">
        <v>81</v>
      </c>
      <c r="W8" s="34" t="n">
        <v>1</v>
      </c>
      <c r="X8" s="34" t="n">
        <v>1</v>
      </c>
      <c r="Y8" s="34" t="n">
        <v>1</v>
      </c>
      <c r="Z8" s="34" t="n">
        <v>0</v>
      </c>
      <c r="AA8" s="34" t="n">
        <v>3</v>
      </c>
      <c r="AB8" s="35" t="n">
        <f aca="false">(W8*2+X8*7+Y8*3+Z8*1.5+AA8)*B8/1000</f>
        <v>0.675</v>
      </c>
    </row>
    <row r="9" customFormat="false" ht="15" hidden="false" customHeight="false" outlineLevel="0" collapsed="false">
      <c r="A9" s="24" t="s">
        <v>82</v>
      </c>
      <c r="B9" s="25" t="n">
        <v>48</v>
      </c>
      <c r="C9" s="26" t="n">
        <v>0</v>
      </c>
      <c r="D9" s="26" t="n">
        <v>0</v>
      </c>
      <c r="E9" s="26" t="n">
        <v>0</v>
      </c>
      <c r="F9" s="26" t="n">
        <v>0</v>
      </c>
      <c r="G9" s="27" t="n">
        <v>0</v>
      </c>
      <c r="H9" s="28" t="n">
        <f aca="false">H8+G9</f>
        <v>5</v>
      </c>
      <c r="I9" s="28" t="n">
        <f aca="false">C9*2+D9*7+E9*3+F9*1.5</f>
        <v>0</v>
      </c>
      <c r="J9" s="28" t="n">
        <f aca="false">I9+G9</f>
        <v>0</v>
      </c>
      <c r="K9" s="29" t="n">
        <f aca="false">J9*B9/1000</f>
        <v>0</v>
      </c>
      <c r="N9" s="30" t="s">
        <v>82</v>
      </c>
      <c r="O9" s="31" t="n">
        <v>1</v>
      </c>
      <c r="P9" s="31" t="n">
        <v>0</v>
      </c>
      <c r="Q9" s="31" t="n">
        <v>0</v>
      </c>
      <c r="R9" s="31" t="n">
        <v>0</v>
      </c>
      <c r="S9" s="31" t="n">
        <v>0</v>
      </c>
      <c r="T9" s="32" t="n">
        <f aca="false">(O9*2+P9*7+Q9*3+R9*1.5+S9)*B9/1000</f>
        <v>0.096</v>
      </c>
      <c r="V9" s="33" t="s">
        <v>82</v>
      </c>
      <c r="W9" s="34" t="n">
        <v>0</v>
      </c>
      <c r="X9" s="34" t="n">
        <v>1</v>
      </c>
      <c r="Y9" s="34" t="n">
        <v>1</v>
      </c>
      <c r="Z9" s="34" t="n">
        <v>0</v>
      </c>
      <c r="AA9" s="34" t="n">
        <v>3</v>
      </c>
      <c r="AB9" s="35" t="n">
        <f aca="false">(W9*2+X9*7+Y9*3+Z9*1.5+AA9)*B9/1000</f>
        <v>0.624</v>
      </c>
    </row>
    <row r="10" customFormat="false" ht="15" hidden="false" customHeight="false" outlineLevel="0" collapsed="false">
      <c r="A10" s="24" t="s">
        <v>83</v>
      </c>
      <c r="B10" s="25" t="n">
        <v>60</v>
      </c>
      <c r="C10" s="26" t="n">
        <v>0</v>
      </c>
      <c r="D10" s="26" t="n">
        <v>0</v>
      </c>
      <c r="E10" s="26" t="n">
        <v>0</v>
      </c>
      <c r="F10" s="26" t="n">
        <v>0</v>
      </c>
      <c r="G10" s="27" t="n">
        <v>0</v>
      </c>
      <c r="H10" s="28" t="n">
        <f aca="false">H9+G10</f>
        <v>5</v>
      </c>
      <c r="I10" s="28" t="n">
        <f aca="false">C10*2+D10*7+E10*3+F10*1.5</f>
        <v>0</v>
      </c>
      <c r="J10" s="28" t="n">
        <f aca="false">I10+G10</f>
        <v>0</v>
      </c>
      <c r="K10" s="29" t="n">
        <f aca="false">J10*B10/1000</f>
        <v>0</v>
      </c>
      <c r="N10" s="30" t="s">
        <v>83</v>
      </c>
      <c r="O10" s="31" t="n">
        <v>0</v>
      </c>
      <c r="P10" s="31" t="n">
        <v>0</v>
      </c>
      <c r="Q10" s="31" t="n">
        <v>0</v>
      </c>
      <c r="R10" s="31" t="n">
        <v>0</v>
      </c>
      <c r="S10" s="31" t="n">
        <v>0</v>
      </c>
      <c r="T10" s="32" t="n">
        <f aca="false">(O10*2+P10*7+Q10*3+R10*1.5+S10)*B10/1000</f>
        <v>0</v>
      </c>
      <c r="V10" s="33" t="s">
        <v>83</v>
      </c>
      <c r="W10" s="34" t="n">
        <v>0</v>
      </c>
      <c r="X10" s="34" t="n">
        <v>0</v>
      </c>
      <c r="Y10" s="34" t="n">
        <v>1</v>
      </c>
      <c r="Z10" s="34" t="n">
        <v>0</v>
      </c>
      <c r="AA10" s="34" t="n">
        <v>0</v>
      </c>
      <c r="AB10" s="35" t="n">
        <f aca="false">(W10*2+X10*7+Y10*3+Z10*1.5+AA10)*B10/1000</f>
        <v>0.18</v>
      </c>
    </row>
    <row r="11" customFormat="false" ht="15" hidden="false" customHeight="false" outlineLevel="0" collapsed="false">
      <c r="A11" s="24" t="s">
        <v>84</v>
      </c>
      <c r="B11" s="25" t="n">
        <v>95</v>
      </c>
      <c r="C11" s="26" t="n">
        <v>0</v>
      </c>
      <c r="D11" s="26" t="n">
        <v>0</v>
      </c>
      <c r="E11" s="26" t="n">
        <v>0</v>
      </c>
      <c r="F11" s="26" t="n">
        <v>0</v>
      </c>
      <c r="G11" s="27" t="n">
        <v>0</v>
      </c>
      <c r="H11" s="28" t="n">
        <f aca="false">H10+G11</f>
        <v>5</v>
      </c>
      <c r="I11" s="28" t="n">
        <f aca="false">C11*2+D11*7+E11*3+F11*1.5</f>
        <v>0</v>
      </c>
      <c r="J11" s="28" t="n">
        <f aca="false">I11+G11</f>
        <v>0</v>
      </c>
      <c r="K11" s="29" t="n">
        <f aca="false">J11*B11/1000</f>
        <v>0</v>
      </c>
      <c r="N11" s="30" t="s">
        <v>84</v>
      </c>
      <c r="O11" s="31" t="n">
        <v>0</v>
      </c>
      <c r="P11" s="31" t="n">
        <v>0</v>
      </c>
      <c r="Q11" s="31" t="n">
        <v>1</v>
      </c>
      <c r="R11" s="31" t="n">
        <v>0</v>
      </c>
      <c r="S11" s="31" t="n">
        <v>0</v>
      </c>
      <c r="T11" s="32" t="n">
        <f aca="false">(O11*2+P11*7+Q11*3+R11*1.5+S11)*B11/1000</f>
        <v>0.285</v>
      </c>
      <c r="V11" s="33" t="s">
        <v>84</v>
      </c>
      <c r="W11" s="34" t="n">
        <v>1</v>
      </c>
      <c r="X11" s="34" t="n">
        <v>0</v>
      </c>
      <c r="Y11" s="34" t="n">
        <v>0</v>
      </c>
      <c r="Z11" s="34" t="n">
        <v>0</v>
      </c>
      <c r="AA11" s="34" t="n">
        <v>-1</v>
      </c>
      <c r="AB11" s="35" t="n">
        <f aca="false">(W11*2+X11*7+Y11*3+Z11*1.5+AA11)*B11/1000</f>
        <v>0.095</v>
      </c>
    </row>
    <row r="12" customFormat="false" ht="15" hidden="false" customHeight="false" outlineLevel="0" collapsed="false">
      <c r="A12" s="24" t="s">
        <v>85</v>
      </c>
      <c r="B12" s="25" t="n">
        <v>145</v>
      </c>
      <c r="C12" s="26" t="n">
        <v>0</v>
      </c>
      <c r="D12" s="26" t="n">
        <v>0</v>
      </c>
      <c r="E12" s="26" t="n">
        <v>0</v>
      </c>
      <c r="F12" s="26" t="n">
        <v>0</v>
      </c>
      <c r="G12" s="27" t="n">
        <v>0</v>
      </c>
      <c r="H12" s="28" t="n">
        <f aca="false">H11+G12</f>
        <v>5</v>
      </c>
      <c r="I12" s="28" t="n">
        <f aca="false">C12*2+D12*7+E12*3+F12*1.5</f>
        <v>0</v>
      </c>
      <c r="J12" s="28" t="n">
        <f aca="false">I12+G12</f>
        <v>0</v>
      </c>
      <c r="K12" s="29" t="n">
        <f aca="false">J12*B12/1000</f>
        <v>0</v>
      </c>
      <c r="N12" s="30" t="s">
        <v>85</v>
      </c>
      <c r="O12" s="31" t="n">
        <v>0</v>
      </c>
      <c r="P12" s="31" t="n">
        <v>0</v>
      </c>
      <c r="Q12" s="31" t="n">
        <v>1</v>
      </c>
      <c r="R12" s="31" t="n">
        <v>0</v>
      </c>
      <c r="S12" s="31" t="n">
        <v>0</v>
      </c>
      <c r="T12" s="32" t="n">
        <f aca="false">(O12*2+P12*7+Q12*3+R12*1.5+S12)*B12/1000</f>
        <v>0.435</v>
      </c>
      <c r="V12" s="33" t="s">
        <v>85</v>
      </c>
      <c r="W12" s="34" t="n">
        <v>0</v>
      </c>
      <c r="X12" s="34" t="n">
        <v>0</v>
      </c>
      <c r="Y12" s="34" t="n">
        <v>0</v>
      </c>
      <c r="Z12" s="34" t="n">
        <v>0</v>
      </c>
      <c r="AA12" s="34" t="n">
        <v>-3</v>
      </c>
      <c r="AB12" s="35" t="n">
        <f aca="false">(W12*2+X12*7+Y12*3+Z12*1.5+AA12)*B12/1000</f>
        <v>-0.435</v>
      </c>
    </row>
    <row r="13" customFormat="false" ht="15" hidden="false" customHeight="false" outlineLevel="0" collapsed="false">
      <c r="A13" s="24" t="s">
        <v>86</v>
      </c>
      <c r="B13" s="25" t="n">
        <v>180</v>
      </c>
      <c r="C13" s="26" t="n">
        <v>0</v>
      </c>
      <c r="D13" s="26" t="n">
        <v>0</v>
      </c>
      <c r="E13" s="26" t="n">
        <v>0</v>
      </c>
      <c r="F13" s="26" t="n">
        <v>0</v>
      </c>
      <c r="G13" s="27" t="n">
        <v>0</v>
      </c>
      <c r="H13" s="28" t="n">
        <f aca="false">H12+G13</f>
        <v>5</v>
      </c>
      <c r="I13" s="28" t="n">
        <f aca="false">C13*2+D13*7+E13*3+F13*1.5</f>
        <v>0</v>
      </c>
      <c r="J13" s="28" t="n">
        <f aca="false">I13+G13</f>
        <v>0</v>
      </c>
      <c r="K13" s="29" t="n">
        <f aca="false">J13*B13/1000</f>
        <v>0</v>
      </c>
      <c r="N13" s="30" t="s">
        <v>86</v>
      </c>
      <c r="O13" s="31" t="n">
        <v>1</v>
      </c>
      <c r="P13" s="31" t="n">
        <v>0</v>
      </c>
      <c r="Q13" s="31" t="n">
        <v>1</v>
      </c>
      <c r="R13" s="31" t="n">
        <v>0</v>
      </c>
      <c r="S13" s="31" t="n">
        <v>0</v>
      </c>
      <c r="T13" s="32" t="n">
        <f aca="false">(O13*2+P13*7+Q13*3+R13*1.5+S13)*B13/1000</f>
        <v>0.9</v>
      </c>
      <c r="V13" s="33" t="s">
        <v>86</v>
      </c>
      <c r="W13" s="34" t="n">
        <v>0</v>
      </c>
      <c r="X13" s="34" t="n">
        <v>0</v>
      </c>
      <c r="Y13" s="34" t="n">
        <v>0</v>
      </c>
      <c r="Z13" s="34" t="n">
        <v>0</v>
      </c>
      <c r="AA13" s="34" t="n">
        <v>-3</v>
      </c>
      <c r="AB13" s="35" t="n">
        <f aca="false">(W13*2+X13*7+Y13*3+Z13*1.5+AA13)*B13/1000</f>
        <v>-0.54</v>
      </c>
    </row>
    <row r="14" customFormat="false" ht="15" hidden="false" customHeight="false" outlineLevel="0" collapsed="false">
      <c r="A14" s="24" t="s">
        <v>87</v>
      </c>
      <c r="B14" s="25" t="n">
        <v>130</v>
      </c>
      <c r="C14" s="26" t="n">
        <v>0</v>
      </c>
      <c r="D14" s="26" t="n">
        <v>0</v>
      </c>
      <c r="E14" s="26" t="n">
        <v>0</v>
      </c>
      <c r="F14" s="26" t="n">
        <v>0</v>
      </c>
      <c r="G14" s="27" t="n">
        <v>0</v>
      </c>
      <c r="H14" s="28" t="n">
        <f aca="false">H13+G14</f>
        <v>5</v>
      </c>
      <c r="I14" s="28" t="n">
        <f aca="false">C14*2+D14*7+E14*3+F14*1.5</f>
        <v>0</v>
      </c>
      <c r="J14" s="28" t="n">
        <f aca="false">I14+G14</f>
        <v>0</v>
      </c>
      <c r="K14" s="29" t="n">
        <f aca="false">J14*B14/1000</f>
        <v>0</v>
      </c>
      <c r="N14" s="30" t="s">
        <v>87</v>
      </c>
      <c r="O14" s="31" t="n">
        <v>0</v>
      </c>
      <c r="P14" s="31" t="n">
        <v>0</v>
      </c>
      <c r="Q14" s="31" t="n">
        <v>1</v>
      </c>
      <c r="R14" s="31" t="n">
        <v>0</v>
      </c>
      <c r="S14" s="31" t="n">
        <v>0</v>
      </c>
      <c r="T14" s="32" t="n">
        <f aca="false">(O14*2+P14*7+Q14*3+R14*1.5+S14)*B14/1000</f>
        <v>0.39</v>
      </c>
      <c r="V14" s="33" t="s">
        <v>87</v>
      </c>
      <c r="W14" s="34" t="n">
        <v>0</v>
      </c>
      <c r="X14" s="34" t="n">
        <v>0</v>
      </c>
      <c r="Y14" s="34" t="n">
        <v>0</v>
      </c>
      <c r="Z14" s="34" t="n">
        <v>0</v>
      </c>
      <c r="AA14" s="34" t="n">
        <v>-3</v>
      </c>
      <c r="AB14" s="35" t="n">
        <f aca="false">(W14*2+X14*7+Y14*3+Z14*1.5+AA14)*B14/1000</f>
        <v>-0.39</v>
      </c>
    </row>
    <row r="15" customFormat="false" ht="15" hidden="false" customHeight="false" outlineLevel="0" collapsed="false">
      <c r="A15" s="24" t="s">
        <v>88</v>
      </c>
      <c r="B15" s="25" t="n">
        <v>85</v>
      </c>
      <c r="C15" s="26" t="n">
        <v>0</v>
      </c>
      <c r="D15" s="26" t="n">
        <v>0</v>
      </c>
      <c r="E15" s="26" t="n">
        <v>0</v>
      </c>
      <c r="F15" s="26" t="n">
        <v>0</v>
      </c>
      <c r="G15" s="27" t="n">
        <v>0</v>
      </c>
      <c r="H15" s="28" t="n">
        <f aca="false">H14+G15</f>
        <v>5</v>
      </c>
      <c r="I15" s="28" t="n">
        <f aca="false">C15*2+D15*7+E15*3+F15*1.5</f>
        <v>0</v>
      </c>
      <c r="J15" s="28" t="n">
        <f aca="false">I15+G15</f>
        <v>0</v>
      </c>
      <c r="K15" s="29" t="n">
        <f aca="false">J15*B15/1000</f>
        <v>0</v>
      </c>
      <c r="N15" s="30" t="s">
        <v>88</v>
      </c>
      <c r="O15" s="31" t="n">
        <v>0</v>
      </c>
      <c r="P15" s="31" t="n">
        <v>0</v>
      </c>
      <c r="Q15" s="31" t="n">
        <v>1</v>
      </c>
      <c r="R15" s="31" t="n">
        <v>0</v>
      </c>
      <c r="S15" s="31" t="n">
        <v>0</v>
      </c>
      <c r="T15" s="32" t="n">
        <f aca="false">(O15*2+P15*7+Q15*3+R15*1.5+S15)*B15/1000</f>
        <v>0.255</v>
      </c>
      <c r="V15" s="33" t="s">
        <v>88</v>
      </c>
      <c r="W15" s="34" t="n">
        <v>1</v>
      </c>
      <c r="X15" s="34" t="n">
        <v>0</v>
      </c>
      <c r="Y15" s="34" t="n">
        <v>0</v>
      </c>
      <c r="Z15" s="34" t="n">
        <v>0</v>
      </c>
      <c r="AA15" s="34" t="n">
        <v>0</v>
      </c>
      <c r="AB15" s="35" t="n">
        <f aca="false">(W15*2+X15*7+Y15*3+Z15*1.5+AA15)*B15/1000</f>
        <v>0.17</v>
      </c>
    </row>
    <row r="16" customFormat="false" ht="15" hidden="false" customHeight="false" outlineLevel="0" collapsed="false">
      <c r="A16" s="24" t="s">
        <v>89</v>
      </c>
      <c r="B16" s="25" t="n">
        <v>60</v>
      </c>
      <c r="C16" s="26" t="n">
        <v>0</v>
      </c>
      <c r="D16" s="26" t="n">
        <v>0</v>
      </c>
      <c r="E16" s="26" t="n">
        <v>0</v>
      </c>
      <c r="F16" s="26" t="n">
        <v>0</v>
      </c>
      <c r="G16" s="27" t="n">
        <v>0</v>
      </c>
      <c r="H16" s="28" t="n">
        <f aca="false">H15+G16</f>
        <v>5</v>
      </c>
      <c r="I16" s="28" t="n">
        <f aca="false">C16*2+D16*7+E16*3+F16*1.5</f>
        <v>0</v>
      </c>
      <c r="J16" s="28" t="n">
        <f aca="false">I16+G16</f>
        <v>0</v>
      </c>
      <c r="K16" s="29" t="n">
        <f aca="false">J16*B16/1000</f>
        <v>0</v>
      </c>
      <c r="N16" s="30" t="s">
        <v>89</v>
      </c>
      <c r="O16" s="31" t="n">
        <v>0</v>
      </c>
      <c r="P16" s="31" t="n">
        <v>0</v>
      </c>
      <c r="Q16" s="31" t="n">
        <v>1</v>
      </c>
      <c r="R16" s="31" t="n">
        <v>0</v>
      </c>
      <c r="S16" s="31" t="n">
        <v>0</v>
      </c>
      <c r="T16" s="32" t="n">
        <f aca="false">(O16*2+P16*7+Q16*3+R16*1.5+S16)*B16/1000</f>
        <v>0.18</v>
      </c>
      <c r="V16" s="33" t="s">
        <v>89</v>
      </c>
      <c r="W16" s="34" t="n">
        <v>0</v>
      </c>
      <c r="X16" s="34" t="n">
        <v>0</v>
      </c>
      <c r="Y16" s="34" t="n">
        <v>0</v>
      </c>
      <c r="Z16" s="34" t="n">
        <v>0</v>
      </c>
      <c r="AA16" s="34" t="n">
        <v>1</v>
      </c>
      <c r="AB16" s="35" t="n">
        <f aca="false">(W16*2+X16*7+Y16*3+Z16*1.5+AA16)*B16/1000</f>
        <v>0.06</v>
      </c>
    </row>
    <row r="17" customFormat="false" ht="15" hidden="false" customHeight="false" outlineLevel="0" collapsed="false">
      <c r="A17" s="24" t="s">
        <v>90</v>
      </c>
      <c r="B17" s="25" t="n">
        <v>45</v>
      </c>
      <c r="C17" s="26" t="n">
        <v>0</v>
      </c>
      <c r="D17" s="26" t="n">
        <v>0</v>
      </c>
      <c r="E17" s="26" t="n">
        <v>0</v>
      </c>
      <c r="F17" s="26" t="n">
        <v>0</v>
      </c>
      <c r="G17" s="27" t="n">
        <v>0</v>
      </c>
      <c r="H17" s="28" t="n">
        <f aca="false">H16+G17</f>
        <v>5</v>
      </c>
      <c r="I17" s="28" t="n">
        <f aca="false">C17*2+D17*7+E17*3+F17*1.5</f>
        <v>0</v>
      </c>
      <c r="J17" s="28" t="n">
        <f aca="false">I17+G17</f>
        <v>0</v>
      </c>
      <c r="K17" s="29" t="n">
        <f aca="false">J17*B17/1000</f>
        <v>0</v>
      </c>
      <c r="N17" s="30" t="s">
        <v>90</v>
      </c>
      <c r="O17" s="31" t="n">
        <v>1</v>
      </c>
      <c r="P17" s="31" t="n">
        <v>0</v>
      </c>
      <c r="Q17" s="31" t="n">
        <v>1</v>
      </c>
      <c r="R17" s="31" t="n">
        <v>0</v>
      </c>
      <c r="S17" s="31" t="n">
        <v>0</v>
      </c>
      <c r="T17" s="32" t="n">
        <f aca="false">(O17*2+P17*7+Q17*3+R17*1.5+S17)*B17/1000</f>
        <v>0.225</v>
      </c>
      <c r="V17" s="33" t="s">
        <v>90</v>
      </c>
      <c r="W17" s="34" t="n">
        <v>0</v>
      </c>
      <c r="X17" s="34" t="n">
        <v>0</v>
      </c>
      <c r="Y17" s="34" t="n">
        <v>1</v>
      </c>
      <c r="Z17" s="34" t="n">
        <v>1</v>
      </c>
      <c r="AA17" s="34" t="n">
        <v>3</v>
      </c>
      <c r="AB17" s="35" t="n">
        <f aca="false">(W17*2+X17*7+Y17*3+Z17*1.5+AA17)*B17/1000</f>
        <v>0.3375</v>
      </c>
    </row>
    <row r="18" customFormat="false" ht="15" hidden="false" customHeight="false" outlineLevel="0" collapsed="false">
      <c r="A18" s="24" t="s">
        <v>91</v>
      </c>
      <c r="B18" s="25" t="n">
        <v>40</v>
      </c>
      <c r="C18" s="26" t="n">
        <v>0</v>
      </c>
      <c r="D18" s="26" t="n">
        <v>0</v>
      </c>
      <c r="E18" s="26" t="n">
        <v>0</v>
      </c>
      <c r="F18" s="26" t="n">
        <v>0</v>
      </c>
      <c r="G18" s="27" t="n">
        <v>0</v>
      </c>
      <c r="H18" s="28" t="n">
        <f aca="false">H17+G18</f>
        <v>5</v>
      </c>
      <c r="I18" s="28" t="n">
        <f aca="false">C18*2+D18*7+E18*3+F18*1.5</f>
        <v>0</v>
      </c>
      <c r="J18" s="28" t="n">
        <f aca="false">I18+G18</f>
        <v>0</v>
      </c>
      <c r="K18" s="29" t="n">
        <f aca="false">J18*B18/1000</f>
        <v>0</v>
      </c>
      <c r="N18" s="30" t="s">
        <v>91</v>
      </c>
      <c r="O18" s="31" t="n">
        <v>0</v>
      </c>
      <c r="P18" s="31" t="n">
        <v>0</v>
      </c>
      <c r="Q18" s="31" t="n">
        <v>1</v>
      </c>
      <c r="R18" s="31" t="n">
        <v>0</v>
      </c>
      <c r="S18" s="31" t="n">
        <v>0</v>
      </c>
      <c r="T18" s="32" t="n">
        <f aca="false">(O18*2+P18*7+Q18*3+R18*1.5+S18)*B18/1000</f>
        <v>0.12</v>
      </c>
      <c r="V18" s="33" t="s">
        <v>91</v>
      </c>
      <c r="W18" s="34" t="n">
        <v>1</v>
      </c>
      <c r="X18" s="34" t="n">
        <v>0</v>
      </c>
      <c r="Y18" s="34" t="n">
        <v>1</v>
      </c>
      <c r="Z18" s="34" t="n">
        <v>1</v>
      </c>
      <c r="AA18" s="34" t="n">
        <v>3</v>
      </c>
      <c r="AB18" s="35" t="n">
        <f aca="false">(W18*2+X18*7+Y18*3+Z18*1.5+AA18)*B18/1000</f>
        <v>0.38</v>
      </c>
    </row>
    <row r="19" customFormat="false" ht="15" hidden="false" customHeight="false" outlineLevel="0" collapsed="false">
      <c r="A19" s="24" t="s">
        <v>92</v>
      </c>
      <c r="B19" s="25" t="n">
        <v>55</v>
      </c>
      <c r="C19" s="26" t="n">
        <v>0</v>
      </c>
      <c r="D19" s="26" t="n">
        <v>0</v>
      </c>
      <c r="E19" s="26" t="n">
        <v>0</v>
      </c>
      <c r="F19" s="26" t="n">
        <v>0</v>
      </c>
      <c r="G19" s="27" t="n">
        <v>0</v>
      </c>
      <c r="H19" s="28" t="n">
        <f aca="false">H18+G19</f>
        <v>5</v>
      </c>
      <c r="I19" s="28" t="n">
        <f aca="false">C19*2+D19*7+E19*3+F19*1.5</f>
        <v>0</v>
      </c>
      <c r="J19" s="28" t="n">
        <f aca="false">I19+G19</f>
        <v>0</v>
      </c>
      <c r="K19" s="29" t="n">
        <f aca="false">J19*B19/1000</f>
        <v>0</v>
      </c>
      <c r="N19" s="30" t="s">
        <v>92</v>
      </c>
      <c r="O19" s="31" t="n">
        <v>0</v>
      </c>
      <c r="P19" s="31" t="n">
        <v>0</v>
      </c>
      <c r="Q19" s="31" t="n">
        <v>0</v>
      </c>
      <c r="R19" s="31" t="n">
        <v>0</v>
      </c>
      <c r="S19" s="31" t="n">
        <v>0</v>
      </c>
      <c r="T19" s="32" t="n">
        <f aca="false">(O19*2+P19*7+Q19*3+R19*1.5+S19)*B19/1000</f>
        <v>0</v>
      </c>
      <c r="V19" s="33" t="s">
        <v>92</v>
      </c>
      <c r="W19" s="34" t="n">
        <v>0</v>
      </c>
      <c r="X19" s="34" t="n">
        <v>0</v>
      </c>
      <c r="Y19" s="34" t="n">
        <v>1</v>
      </c>
      <c r="Z19" s="34" t="n">
        <v>0</v>
      </c>
      <c r="AA19" s="34" t="n">
        <v>3</v>
      </c>
      <c r="AB19" s="35" t="n">
        <f aca="false">(W19*2+X19*7+Y19*3+Z19*1.5+AA19)*B19/1000</f>
        <v>0.33</v>
      </c>
    </row>
    <row r="20" customFormat="false" ht="15" hidden="false" customHeight="false" outlineLevel="0" collapsed="false">
      <c r="A20" s="24" t="s">
        <v>93</v>
      </c>
      <c r="B20" s="25" t="n">
        <v>80</v>
      </c>
      <c r="C20" s="26" t="n">
        <v>0</v>
      </c>
      <c r="D20" s="26" t="n">
        <v>0</v>
      </c>
      <c r="E20" s="26" t="n">
        <v>0</v>
      </c>
      <c r="F20" s="26" t="n">
        <v>0</v>
      </c>
      <c r="G20" s="27" t="n">
        <v>0</v>
      </c>
      <c r="H20" s="28" t="n">
        <f aca="false">H19+G20</f>
        <v>5</v>
      </c>
      <c r="I20" s="28" t="n">
        <f aca="false">C20*2+D20*7+E20*3+F20*1.5</f>
        <v>0</v>
      </c>
      <c r="J20" s="28" t="n">
        <f aca="false">I20+G20</f>
        <v>0</v>
      </c>
      <c r="K20" s="29" t="n">
        <f aca="false">J20*B20/1000</f>
        <v>0</v>
      </c>
      <c r="N20" s="30" t="s">
        <v>93</v>
      </c>
      <c r="O20" s="31" t="n">
        <v>0</v>
      </c>
      <c r="P20" s="31" t="n">
        <v>0</v>
      </c>
      <c r="Q20" s="31" t="n">
        <v>0</v>
      </c>
      <c r="R20" s="31" t="n">
        <v>0</v>
      </c>
      <c r="S20" s="31" t="n">
        <v>0</v>
      </c>
      <c r="T20" s="32" t="n">
        <f aca="false">(O20*2+P20*7+Q20*3+R20*1.5+S20)*B20/1000</f>
        <v>0</v>
      </c>
      <c r="V20" s="33" t="s">
        <v>93</v>
      </c>
      <c r="W20" s="34" t="n">
        <v>0</v>
      </c>
      <c r="X20" s="34" t="n">
        <v>0</v>
      </c>
      <c r="Y20" s="34" t="n">
        <v>0</v>
      </c>
      <c r="Z20" s="34" t="n">
        <v>0</v>
      </c>
      <c r="AA20" s="34" t="n">
        <v>0</v>
      </c>
      <c r="AB20" s="35" t="n">
        <f aca="false">(W20*2+X20*7+Y20*3+Z20*1.5+AA20)*B20/1000</f>
        <v>0</v>
      </c>
    </row>
    <row r="21" customFormat="false" ht="15" hidden="false" customHeight="false" outlineLevel="0" collapsed="false">
      <c r="A21" s="24" t="s">
        <v>94</v>
      </c>
      <c r="B21" s="25" t="n">
        <v>110</v>
      </c>
      <c r="C21" s="26" t="n">
        <v>0</v>
      </c>
      <c r="D21" s="26" t="n">
        <v>0</v>
      </c>
      <c r="E21" s="26" t="n">
        <v>0</v>
      </c>
      <c r="F21" s="26" t="n">
        <v>0</v>
      </c>
      <c r="G21" s="27" t="n">
        <v>0</v>
      </c>
      <c r="H21" s="28" t="n">
        <f aca="false">H20+G21</f>
        <v>5</v>
      </c>
      <c r="I21" s="28" t="n">
        <f aca="false">C21*2+D21*7+E21*3+F21*1.5</f>
        <v>0</v>
      </c>
      <c r="J21" s="28" t="n">
        <f aca="false">I21+G21</f>
        <v>0</v>
      </c>
      <c r="K21" s="29" t="n">
        <f aca="false">J21*B21/1000</f>
        <v>0</v>
      </c>
      <c r="N21" s="30" t="s">
        <v>94</v>
      </c>
      <c r="O21" s="31" t="n">
        <v>1</v>
      </c>
      <c r="P21" s="31" t="n">
        <v>0</v>
      </c>
      <c r="Q21" s="31" t="n">
        <v>0</v>
      </c>
      <c r="R21" s="31" t="n">
        <v>0</v>
      </c>
      <c r="S21" s="31" t="n">
        <v>0</v>
      </c>
      <c r="T21" s="32" t="n">
        <f aca="false">(O21*2+P21*7+Q21*3+R21*1.5+S21)*B21/1000</f>
        <v>0.22</v>
      </c>
      <c r="V21" s="33" t="s">
        <v>94</v>
      </c>
      <c r="W21" s="34" t="n">
        <v>1</v>
      </c>
      <c r="X21" s="34" t="n">
        <v>0</v>
      </c>
      <c r="Y21" s="34" t="n">
        <v>0</v>
      </c>
      <c r="Z21" s="34" t="n">
        <v>0</v>
      </c>
      <c r="AA21" s="34" t="n">
        <v>0</v>
      </c>
      <c r="AB21" s="35" t="n">
        <f aca="false">(W21*2+X21*7+Y21*3+Z21*1.5+AA21)*B21/1000</f>
        <v>0.22</v>
      </c>
    </row>
    <row r="22" customFormat="false" ht="15" hidden="false" customHeight="false" outlineLevel="0" collapsed="false">
      <c r="A22" s="24" t="s">
        <v>95</v>
      </c>
      <c r="B22" s="25" t="n">
        <v>175</v>
      </c>
      <c r="C22" s="26" t="n">
        <v>0</v>
      </c>
      <c r="D22" s="26" t="n">
        <v>0</v>
      </c>
      <c r="E22" s="26" t="n">
        <v>0</v>
      </c>
      <c r="F22" s="26" t="n">
        <v>0</v>
      </c>
      <c r="G22" s="27" t="n">
        <v>0</v>
      </c>
      <c r="H22" s="28" t="n">
        <f aca="false">H21+G22</f>
        <v>5</v>
      </c>
      <c r="I22" s="28" t="n">
        <f aca="false">C22*2+D22*7+E22*3+F22*1.5</f>
        <v>0</v>
      </c>
      <c r="J22" s="28" t="n">
        <f aca="false">I22+G22</f>
        <v>0</v>
      </c>
      <c r="K22" s="29" t="n">
        <f aca="false">J22*B22/1000</f>
        <v>0</v>
      </c>
      <c r="N22" s="30" t="s">
        <v>95</v>
      </c>
      <c r="O22" s="31" t="n">
        <v>0</v>
      </c>
      <c r="P22" s="31" t="n">
        <v>0</v>
      </c>
      <c r="Q22" s="31" t="n">
        <v>0</v>
      </c>
      <c r="R22" s="31" t="n">
        <v>0</v>
      </c>
      <c r="S22" s="31" t="n">
        <v>0</v>
      </c>
      <c r="T22" s="32" t="n">
        <f aca="false">(O22*2+P22*7+Q22*3+R22*1.5+S22)*B22/1000</f>
        <v>0</v>
      </c>
      <c r="V22" s="33" t="s">
        <v>95</v>
      </c>
      <c r="W22" s="34" t="n">
        <v>0</v>
      </c>
      <c r="X22" s="34" t="n">
        <v>0</v>
      </c>
      <c r="Y22" s="34" t="n">
        <v>0</v>
      </c>
      <c r="Z22" s="34" t="n">
        <v>0</v>
      </c>
      <c r="AA22" s="34" t="n">
        <v>-3</v>
      </c>
      <c r="AB22" s="35" t="n">
        <f aca="false">(W22*2+X22*7+Y22*3+Z22*1.5+AA22)*B22/1000</f>
        <v>-0.525</v>
      </c>
    </row>
    <row r="23" customFormat="false" ht="15" hidden="false" customHeight="false" outlineLevel="0" collapsed="false">
      <c r="A23" s="24" t="s">
        <v>96</v>
      </c>
      <c r="B23" s="25" t="n">
        <v>230</v>
      </c>
      <c r="C23" s="26" t="n">
        <v>0</v>
      </c>
      <c r="D23" s="26" t="n">
        <v>0</v>
      </c>
      <c r="E23" s="26" t="n">
        <v>0</v>
      </c>
      <c r="F23" s="26" t="n">
        <v>0</v>
      </c>
      <c r="G23" s="27" t="n">
        <v>0</v>
      </c>
      <c r="H23" s="28" t="n">
        <f aca="false">H22+G23</f>
        <v>5</v>
      </c>
      <c r="I23" s="28" t="n">
        <f aca="false">C23*2+D23*7+E23*3+F23*1.5</f>
        <v>0</v>
      </c>
      <c r="J23" s="28" t="n">
        <f aca="false">I23+G23</f>
        <v>0</v>
      </c>
      <c r="K23" s="29" t="n">
        <f aca="false">J23*B23/1000</f>
        <v>0</v>
      </c>
      <c r="N23" s="30" t="s">
        <v>96</v>
      </c>
      <c r="O23" s="31" t="n">
        <v>0</v>
      </c>
      <c r="P23" s="31" t="n">
        <v>0</v>
      </c>
      <c r="Q23" s="31" t="n">
        <v>0</v>
      </c>
      <c r="R23" s="31" t="n">
        <v>1</v>
      </c>
      <c r="S23" s="31" t="n">
        <v>0</v>
      </c>
      <c r="T23" s="32" t="n">
        <f aca="false">(O23*2+P23*7+Q23*3+R23*1.5+S23)*B23/1000</f>
        <v>0.345</v>
      </c>
      <c r="V23" s="33" t="s">
        <v>96</v>
      </c>
      <c r="W23" s="34" t="n">
        <v>0</v>
      </c>
      <c r="X23" s="34" t="n">
        <v>0</v>
      </c>
      <c r="Y23" s="34" t="n">
        <v>0</v>
      </c>
      <c r="Z23" s="34" t="n">
        <v>0</v>
      </c>
      <c r="AA23" s="34" t="n">
        <v>-3</v>
      </c>
      <c r="AB23" s="35" t="n">
        <f aca="false">(W23*2+X23*7+Y23*3+Z23*1.5+AA23)*B23/1000</f>
        <v>-0.69</v>
      </c>
    </row>
    <row r="24" customFormat="false" ht="15" hidden="false" customHeight="false" outlineLevel="0" collapsed="false">
      <c r="A24" s="24" t="s">
        <v>97</v>
      </c>
      <c r="B24" s="25" t="n">
        <v>215</v>
      </c>
      <c r="C24" s="26" t="n">
        <v>0</v>
      </c>
      <c r="D24" s="26" t="n">
        <v>0</v>
      </c>
      <c r="E24" s="26" t="n">
        <v>0</v>
      </c>
      <c r="F24" s="26" t="n">
        <v>0</v>
      </c>
      <c r="G24" s="27" t="n">
        <v>0</v>
      </c>
      <c r="H24" s="28" t="n">
        <f aca="false">H23+G24</f>
        <v>5</v>
      </c>
      <c r="I24" s="28" t="n">
        <f aca="false">C24*2+D24*7+E24*3+F24*1.5</f>
        <v>0</v>
      </c>
      <c r="J24" s="28" t="n">
        <f aca="false">I24+G24</f>
        <v>0</v>
      </c>
      <c r="K24" s="29" t="n">
        <f aca="false">J24*B24/1000</f>
        <v>0</v>
      </c>
      <c r="N24" s="30" t="s">
        <v>97</v>
      </c>
      <c r="O24" s="31" t="n">
        <v>0</v>
      </c>
      <c r="P24" s="31" t="n">
        <v>0</v>
      </c>
      <c r="Q24" s="31" t="n">
        <v>0</v>
      </c>
      <c r="R24" s="31" t="n">
        <v>1</v>
      </c>
      <c r="S24" s="31" t="n">
        <v>0</v>
      </c>
      <c r="T24" s="32" t="n">
        <f aca="false">(O24*2+P24*7+Q24*3+R24*1.5+S24)*B24/1000</f>
        <v>0.3225</v>
      </c>
      <c r="V24" s="33" t="s">
        <v>97</v>
      </c>
      <c r="W24" s="34" t="n">
        <v>0</v>
      </c>
      <c r="X24" s="34" t="n">
        <v>0</v>
      </c>
      <c r="Y24" s="34" t="n">
        <v>0</v>
      </c>
      <c r="Z24" s="34" t="n">
        <v>0</v>
      </c>
      <c r="AA24" s="34" t="n">
        <v>-3</v>
      </c>
      <c r="AB24" s="35" t="n">
        <f aca="false">(W24*2+X24*7+Y24*3+Z24*1.5+AA24)*B24/1000</f>
        <v>-0.645</v>
      </c>
    </row>
    <row r="25" customFormat="false" ht="15" hidden="false" customHeight="false" outlineLevel="0" collapsed="false">
      <c r="A25" s="24" t="s">
        <v>98</v>
      </c>
      <c r="B25" s="25" t="n">
        <v>165</v>
      </c>
      <c r="C25" s="26" t="n">
        <v>0</v>
      </c>
      <c r="D25" s="26" t="n">
        <v>0</v>
      </c>
      <c r="E25" s="26" t="n">
        <v>0</v>
      </c>
      <c r="F25" s="26" t="n">
        <v>0</v>
      </c>
      <c r="G25" s="27" t="n">
        <v>0</v>
      </c>
      <c r="H25" s="28" t="n">
        <f aca="false">H24+G25</f>
        <v>5</v>
      </c>
      <c r="I25" s="28" t="n">
        <f aca="false">C25*2+D25*7+E25*3+F25*1.5</f>
        <v>0</v>
      </c>
      <c r="J25" s="28" t="n">
        <f aca="false">I25+G25</f>
        <v>0</v>
      </c>
      <c r="K25" s="29" t="n">
        <f aca="false">J25*B25/1000</f>
        <v>0</v>
      </c>
      <c r="N25" s="30" t="s">
        <v>98</v>
      </c>
      <c r="O25" s="31" t="n">
        <v>1</v>
      </c>
      <c r="P25" s="31" t="n">
        <v>0</v>
      </c>
      <c r="Q25" s="31" t="n">
        <v>0</v>
      </c>
      <c r="R25" s="31" t="n">
        <v>0</v>
      </c>
      <c r="S25" s="31" t="n">
        <v>0</v>
      </c>
      <c r="T25" s="32" t="n">
        <f aca="false">(O25*2+P25*7+Q25*3+R25*1.5+S25)*B25/1000</f>
        <v>0.33</v>
      </c>
      <c r="V25" s="33" t="s">
        <v>98</v>
      </c>
      <c r="W25" s="34" t="n">
        <v>1</v>
      </c>
      <c r="X25" s="34" t="n">
        <v>0</v>
      </c>
      <c r="Y25" s="34" t="n">
        <v>0</v>
      </c>
      <c r="Z25" s="34" t="n">
        <v>0</v>
      </c>
      <c r="AA25" s="34" t="n">
        <v>-1</v>
      </c>
      <c r="AB25" s="35" t="n">
        <f aca="false">(W25*2+X25*7+Y25*3+Z25*1.5+AA25)*B25/1000</f>
        <v>0.165</v>
      </c>
    </row>
    <row r="26" customFormat="false" ht="15" hidden="false" customHeight="false" outlineLevel="0" collapsed="false">
      <c r="A26" s="24" t="s">
        <v>99</v>
      </c>
      <c r="B26" s="25" t="n">
        <v>110</v>
      </c>
      <c r="C26" s="26" t="n">
        <v>0</v>
      </c>
      <c r="D26" s="26" t="n">
        <v>0</v>
      </c>
      <c r="E26" s="26" t="n">
        <v>0</v>
      </c>
      <c r="F26" s="26" t="n">
        <v>0</v>
      </c>
      <c r="G26" s="27" t="n">
        <v>0</v>
      </c>
      <c r="H26" s="28" t="n">
        <f aca="false">H25+G26</f>
        <v>5</v>
      </c>
      <c r="I26" s="28" t="n">
        <f aca="false">C26*2+D26*7+E26*3+F26*1.5</f>
        <v>0</v>
      </c>
      <c r="J26" s="28" t="n">
        <f aca="false">I26+G26</f>
        <v>0</v>
      </c>
      <c r="K26" s="29" t="n">
        <f aca="false">J26*B26/1000</f>
        <v>0</v>
      </c>
      <c r="N26" s="30" t="s">
        <v>99</v>
      </c>
      <c r="O26" s="31" t="n">
        <v>0</v>
      </c>
      <c r="P26" s="31" t="n">
        <v>0</v>
      </c>
      <c r="Q26" s="31" t="n">
        <v>0</v>
      </c>
      <c r="R26" s="31" t="n">
        <v>0</v>
      </c>
      <c r="S26" s="31" t="n">
        <v>0</v>
      </c>
      <c r="T26" s="32" t="n">
        <f aca="false">(O26*2+P26*7+Q26*3+R26*1.5+S26)*B26/1000</f>
        <v>0</v>
      </c>
      <c r="V26" s="33" t="s">
        <v>99</v>
      </c>
      <c r="W26" s="34" t="n">
        <v>0</v>
      </c>
      <c r="X26" s="34" t="n">
        <v>0</v>
      </c>
      <c r="Y26" s="34" t="n">
        <v>0</v>
      </c>
      <c r="Z26" s="34" t="n">
        <v>0</v>
      </c>
      <c r="AA26" s="34" t="n">
        <v>0</v>
      </c>
      <c r="AB26" s="35" t="n">
        <f aca="false">(W26*2+X26*7+Y26*3+Z26*1.5+AA26)*B26/1000</f>
        <v>0</v>
      </c>
    </row>
    <row r="27" customFormat="false" ht="15" hidden="false" customHeight="false" outlineLevel="0" collapsed="false">
      <c r="A27" s="24" t="s">
        <v>100</v>
      </c>
      <c r="B27" s="25" t="n">
        <v>85</v>
      </c>
      <c r="C27" s="26" t="n">
        <v>0</v>
      </c>
      <c r="D27" s="26" t="n">
        <v>0</v>
      </c>
      <c r="E27" s="26" t="n">
        <v>0</v>
      </c>
      <c r="F27" s="26" t="n">
        <v>0</v>
      </c>
      <c r="G27" s="27" t="n">
        <v>0</v>
      </c>
      <c r="H27" s="28" t="n">
        <f aca="false">H26+G27</f>
        <v>5</v>
      </c>
      <c r="I27" s="28" t="n">
        <f aca="false">C27*2+D27*7+E27*3+F27*1.5</f>
        <v>0</v>
      </c>
      <c r="J27" s="28" t="n">
        <f aca="false">I27+G27</f>
        <v>0</v>
      </c>
      <c r="K27" s="29" t="n">
        <f aca="false">J27*B27/1000</f>
        <v>0</v>
      </c>
      <c r="N27" s="30" t="s">
        <v>100</v>
      </c>
      <c r="O27" s="31" t="n">
        <v>0</v>
      </c>
      <c r="P27" s="31" t="n">
        <v>1</v>
      </c>
      <c r="Q27" s="31" t="n">
        <v>0</v>
      </c>
      <c r="R27" s="31" t="n">
        <v>0</v>
      </c>
      <c r="S27" s="31" t="n">
        <v>0</v>
      </c>
      <c r="T27" s="32" t="n">
        <f aca="false">(O27*2+P27*7+Q27*3+R27*1.5+S27)*B27/1000</f>
        <v>0.595</v>
      </c>
      <c r="V27" s="33" t="s">
        <v>100</v>
      </c>
      <c r="W27" s="34" t="n">
        <v>0</v>
      </c>
      <c r="X27" s="34" t="n">
        <v>0</v>
      </c>
      <c r="Y27" s="34" t="n">
        <v>0</v>
      </c>
      <c r="Z27" s="34" t="n">
        <v>0</v>
      </c>
      <c r="AA27" s="34" t="n">
        <v>2</v>
      </c>
      <c r="AB27" s="35" t="n">
        <f aca="false">(W27*2+X27*7+Y27*3+Z27*1.5+AA27)*B27/1000</f>
        <v>0.17</v>
      </c>
    </row>
    <row r="28" customFormat="false" ht="15" hidden="false" customHeight="false" outlineLevel="0" collapsed="false">
      <c r="A28" s="24" t="s">
        <v>101</v>
      </c>
      <c r="B28" s="25" t="n">
        <v>70</v>
      </c>
      <c r="C28" s="26" t="n">
        <v>0</v>
      </c>
      <c r="D28" s="26" t="n">
        <v>0</v>
      </c>
      <c r="E28" s="26" t="n">
        <v>0</v>
      </c>
      <c r="F28" s="26" t="n">
        <v>0</v>
      </c>
      <c r="G28" s="27" t="n">
        <v>0</v>
      </c>
      <c r="H28" s="28" t="n">
        <f aca="false">H27+G28</f>
        <v>5</v>
      </c>
      <c r="I28" s="28" t="n">
        <f aca="false">C28*2+D28*7+E28*3+F28*1.5</f>
        <v>0</v>
      </c>
      <c r="J28" s="28" t="n">
        <f aca="false">I28+G28</f>
        <v>0</v>
      </c>
      <c r="K28" s="29" t="n">
        <f aca="false">J28*B28/1000</f>
        <v>0</v>
      </c>
      <c r="N28" s="30" t="s">
        <v>101</v>
      </c>
      <c r="O28" s="31" t="n">
        <v>0</v>
      </c>
      <c r="P28" s="31" t="n">
        <v>1</v>
      </c>
      <c r="Q28" s="31" t="n">
        <v>0</v>
      </c>
      <c r="R28" s="31" t="n">
        <v>0</v>
      </c>
      <c r="S28" s="31" t="n">
        <v>0</v>
      </c>
      <c r="T28" s="32" t="n">
        <f aca="false">(O28*2+P28*7+Q28*3+R28*1.5+S28)*B28/1000</f>
        <v>0.49</v>
      </c>
      <c r="V28" s="33" t="s">
        <v>101</v>
      </c>
      <c r="W28" s="34" t="n">
        <v>0</v>
      </c>
      <c r="X28" s="34" t="n">
        <v>0</v>
      </c>
      <c r="Y28" s="34" t="n">
        <v>0</v>
      </c>
      <c r="Z28" s="34" t="n">
        <v>0</v>
      </c>
      <c r="AA28" s="34" t="n">
        <v>3</v>
      </c>
      <c r="AB28" s="35" t="n">
        <f aca="false">(W28*2+X28*7+Y28*3+Z28*1.5+AA28)*B28/1000</f>
        <v>0.21</v>
      </c>
    </row>
    <row r="29" customFormat="false" ht="15" hidden="false" customHeight="false" outlineLevel="0" collapsed="false">
      <c r="A29" s="36" t="s">
        <v>102</v>
      </c>
      <c r="H29" s="37" t="n">
        <f aca="false">H28</f>
        <v>5</v>
      </c>
      <c r="I29" s="37" t="n">
        <f aca="false">SUM(I5:I28)</f>
        <v>0</v>
      </c>
      <c r="J29" s="37" t="n">
        <f aca="false">SUM(J5:J28)</f>
        <v>0</v>
      </c>
      <c r="K29" s="38" t="n">
        <f aca="false">SUM(K5:K28)</f>
        <v>0</v>
      </c>
      <c r="T29" s="39" t="n">
        <f aca="false">SUM(T5:T28)</f>
        <v>5.7735</v>
      </c>
      <c r="AB29" s="40" t="n">
        <f aca="false">SUM(AB5:AB28)</f>
        <v>0.9565</v>
      </c>
    </row>
    <row r="31" customFormat="false" ht="17.35" hidden="false" customHeight="false" outlineLevel="0" collapsed="false">
      <c r="A31" s="41" t="s">
        <v>103</v>
      </c>
      <c r="B31" s="41"/>
      <c r="C31" s="41"/>
      <c r="D31" s="41"/>
    </row>
    <row r="32" customFormat="false" ht="15" hidden="false" customHeight="false" outlineLevel="0" collapsed="false">
      <c r="A32" s="6" t="s">
        <v>104</v>
      </c>
      <c r="B32" s="6" t="s">
        <v>105</v>
      </c>
      <c r="C32" s="6" t="s">
        <v>106</v>
      </c>
      <c r="D32" s="6" t="s">
        <v>107</v>
      </c>
    </row>
    <row r="33" customFormat="false" ht="15" hidden="false" customHeight="false" outlineLevel="0" collapsed="false">
      <c r="A33" s="42" t="s">
        <v>108</v>
      </c>
      <c r="B33" s="43" t="s">
        <v>109</v>
      </c>
      <c r="C33" s="44" t="n">
        <f aca="false">MIN(SUM(C5:C8),SUM(C6:C9),SUM(C7:C10),SUM(C8:C11),SUM(C9:C12),SUM(C10:C13),SUM(C11:C14),SUM(C12:C15),SUM(C13:C16),SUM(C14:C17),SUM(C15:C18),SUM(C16:C19),SUM(C17:C20),SUM(C18:C21),SUM(C19:C22),SUM(C20:C23),SUM(C21:C24),SUM(C22:C25),SUM(C23:C26),SUM(C24:C27),SUM(C25:C28))</f>
        <v>0</v>
      </c>
      <c r="D33" s="45" t="str">
        <f aca="false">IF(C33&gt;=1,"✓","✗")</f>
        <v>✗</v>
      </c>
    </row>
    <row r="34" customFormat="false" ht="15" hidden="false" customHeight="false" outlineLevel="0" collapsed="false">
      <c r="A34" s="46" t="s">
        <v>110</v>
      </c>
      <c r="B34" s="43" t="s">
        <v>111</v>
      </c>
      <c r="C34" s="44" t="n">
        <f aca="false">SUM(D5:D12)+SUM(D27:D28)</f>
        <v>0</v>
      </c>
      <c r="D34" s="45" t="str">
        <f aca="false">IF(AND(SUM(D13:D26)=0, C34&gt;=3),"✓","✗")</f>
        <v>✗</v>
      </c>
    </row>
    <row r="35" customFormat="false" ht="15" hidden="false" customHeight="false" outlineLevel="0" collapsed="false">
      <c r="A35" s="46" t="s">
        <v>112</v>
      </c>
      <c r="B35" s="43" t="s">
        <v>113</v>
      </c>
      <c r="C35" s="44" t="n">
        <f aca="false">SUM(E5:E28)</f>
        <v>0</v>
      </c>
      <c r="D35" s="45" t="str">
        <f aca="false">IF(C35&gt;=8,"✓","✗")</f>
        <v>✗</v>
      </c>
    </row>
    <row r="36" customFormat="false" ht="15" hidden="false" customHeight="false" outlineLevel="0" collapsed="false">
      <c r="A36" s="46" t="s">
        <v>114</v>
      </c>
      <c r="B36" s="43" t="s">
        <v>115</v>
      </c>
      <c r="C36" s="44" t="n">
        <f aca="false">SUM(F5:F28)</f>
        <v>0</v>
      </c>
      <c r="D36" s="45" t="str">
        <f aca="false">IF(AND(C36=2, SUM(F5:F10)+SUM(F27:F28)=0, (SUMPRODUCT(ABS(F6:F28-F5:F27))+F5+F28)=2),"✓","✗")</f>
        <v>✗</v>
      </c>
    </row>
    <row r="37" customFormat="false" ht="15" hidden="false" customHeight="false" outlineLevel="0" collapsed="false">
      <c r="A37" s="46" t="s">
        <v>116</v>
      </c>
      <c r="B37" s="43" t="s">
        <v>117</v>
      </c>
      <c r="C37" s="44" t="str">
        <f aca="false">IF(AND(MIN(H5:H28)&gt;=0,MAX(H5:H28)&lt;=10,H28&gt;=5),"OK","FAIL")</f>
        <v>OK</v>
      </c>
      <c r="D37" s="45" t="str">
        <f aca="false">IF(C37="OK","✓","✗")</f>
        <v>✓</v>
      </c>
    </row>
    <row r="38" customFormat="false" ht="15" hidden="false" customHeight="false" outlineLevel="0" collapsed="false">
      <c r="A38" s="47" t="s">
        <v>118</v>
      </c>
      <c r="B38" s="43"/>
      <c r="C38" s="44"/>
      <c r="D38" s="45" t="str">
        <f aca="false">IF(COUNTIF(D33:D37,"✗")=0,"✓ All good!","✗ Fix above")</f>
        <v>✗ Fix above</v>
      </c>
    </row>
    <row r="41" customFormat="false" ht="17.35" hidden="false" customHeight="false" outlineLevel="0" collapsed="false">
      <c r="A41" s="41" t="s">
        <v>44</v>
      </c>
      <c r="B41" s="41"/>
      <c r="C41" s="41"/>
      <c r="D41" s="41"/>
    </row>
    <row r="42" customFormat="false" ht="15" hidden="false" customHeight="false" outlineLevel="0" collapsed="false">
      <c r="A42" s="6" t="s">
        <v>119</v>
      </c>
      <c r="B42" s="6" t="s">
        <v>120</v>
      </c>
      <c r="D42" s="6" t="s">
        <v>44</v>
      </c>
    </row>
    <row r="43" customFormat="false" ht="15" hidden="false" customHeight="false" outlineLevel="0" collapsed="false">
      <c r="A43" s="48" t="s">
        <v>121</v>
      </c>
      <c r="B43" s="48"/>
      <c r="C43" s="48"/>
      <c r="D43" s="48"/>
      <c r="E43" s="49" t="n">
        <f aca="false">K29</f>
        <v>0</v>
      </c>
    </row>
    <row r="44" customFormat="false" ht="15" hidden="false" customHeight="false" outlineLevel="0" collapsed="false">
      <c r="A44" s="48" t="s">
        <v>122</v>
      </c>
      <c r="B44" s="48"/>
      <c r="C44" s="48"/>
      <c r="D44" s="48"/>
      <c r="E44" s="49" t="n">
        <f aca="false">T29</f>
        <v>5.7735</v>
      </c>
    </row>
    <row r="45" customFormat="false" ht="15" hidden="false" customHeight="false" outlineLevel="0" collapsed="false">
      <c r="A45" s="48" t="s">
        <v>123</v>
      </c>
      <c r="B45" s="48"/>
      <c r="C45" s="48"/>
      <c r="D45" s="48"/>
      <c r="E45" s="49" t="n">
        <f aca="false">AB29</f>
        <v>0.9565</v>
      </c>
    </row>
    <row r="46" customFormat="false" ht="31.5" hidden="false" customHeight="true" outlineLevel="0" collapsed="false">
      <c r="A46" s="50" t="s">
        <v>124</v>
      </c>
      <c r="B46" s="50"/>
      <c r="C46" s="50"/>
      <c r="D46" s="50"/>
      <c r="E46" s="51" t="n">
        <f aca="false">IF(D38&lt;&gt;"✓ All good!",0,IF(E44-E45&lt;=0,IF(E43&lt;=E45,100,0),ROUND(100*MAX(0,MIN(1,(E44-E43)/(E44-E45))),0)))</f>
        <v>0</v>
      </c>
    </row>
  </sheetData>
  <mergeCells count="9">
    <mergeCell ref="A1:L1"/>
    <mergeCell ref="N3:T3"/>
    <mergeCell ref="V3:AB3"/>
    <mergeCell ref="A31:D31"/>
    <mergeCell ref="A41:D41"/>
    <mergeCell ref="A43:D43"/>
    <mergeCell ref="A44:D44"/>
    <mergeCell ref="A45:D45"/>
    <mergeCell ref="A46:D46"/>
  </mergeCells>
  <conditionalFormatting sqref="B5:B28">
    <cfRule type="colorScale" priority="2">
      <colorScale>
        <cfvo type="min" val="0"/>
        <cfvo type="percentile" val="50"/>
        <cfvo type="max" val="0"/>
        <color rgb="FF63BE7B"/>
        <color rgb="FFFFEB84"/>
        <color rgb="FFF8696B"/>
      </colorScale>
    </cfRule>
  </conditionalFormatting>
  <conditionalFormatting sqref="K5:K28">
    <cfRule type="colorScale" priority="3">
      <colorScale>
        <cfvo type="num" val="-2"/>
        <cfvo type="num" val="0"/>
        <cfvo type="num" val="2"/>
        <color rgb="FF63BE7B"/>
        <color rgb="FFFFFFFF"/>
        <color rgb="FFF8696B"/>
      </colorScale>
    </cfRule>
  </conditionalFormatting>
  <conditionalFormatting sqref="H5:H28">
    <cfRule type="cellIs" priority="4" operator="lessThan" aboveAverage="0" equalAverage="0" bottom="0" percent="0" rank="0" text="" dxfId="0">
      <formula>0</formula>
    </cfRule>
    <cfRule type="cellIs" priority="5" operator="greaterThan" aboveAverage="0" equalAverage="0" bottom="0" percent="0" rank="0" text="" dxfId="0">
      <formula>10</formula>
    </cfRule>
  </conditionalFormatting>
  <conditionalFormatting sqref="D33">
    <cfRule type="cellIs" priority="6" operator="equal" aboveAverage="0" equalAverage="0" bottom="0" percent="0" rank="0" text="" dxfId="1">
      <formula>"✓"</formula>
    </cfRule>
    <cfRule type="cellIs" priority="7" operator="equal" aboveAverage="0" equalAverage="0" bottom="0" percent="0" rank="0" text="" dxfId="0">
      <formula>"✗"</formula>
    </cfRule>
  </conditionalFormatting>
  <conditionalFormatting sqref="D34">
    <cfRule type="cellIs" priority="8" operator="equal" aboveAverage="0" equalAverage="0" bottom="0" percent="0" rank="0" text="" dxfId="1">
      <formula>"✓"</formula>
    </cfRule>
    <cfRule type="cellIs" priority="9" operator="equal" aboveAverage="0" equalAverage="0" bottom="0" percent="0" rank="0" text="" dxfId="0">
      <formula>"✗"</formula>
    </cfRule>
  </conditionalFormatting>
  <conditionalFormatting sqref="D35">
    <cfRule type="cellIs" priority="10" operator="equal" aboveAverage="0" equalAverage="0" bottom="0" percent="0" rank="0" text="" dxfId="1">
      <formula>"✓"</formula>
    </cfRule>
    <cfRule type="cellIs" priority="11" operator="equal" aboveAverage="0" equalAverage="0" bottom="0" percent="0" rank="0" text="" dxfId="0">
      <formula>"✗"</formula>
    </cfRule>
  </conditionalFormatting>
  <conditionalFormatting sqref="D36">
    <cfRule type="cellIs" priority="12" operator="equal" aboveAverage="0" equalAverage="0" bottom="0" percent="0" rank="0" text="" dxfId="1">
      <formula>"✓"</formula>
    </cfRule>
    <cfRule type="cellIs" priority="13" operator="equal" aboveAverage="0" equalAverage="0" bottom="0" percent="0" rank="0" text="" dxfId="0">
      <formula>"✗"</formula>
    </cfRule>
  </conditionalFormatting>
  <conditionalFormatting sqref="D37">
    <cfRule type="cellIs" priority="14" operator="equal" aboveAverage="0" equalAverage="0" bottom="0" percent="0" rank="0" text="" dxfId="1">
      <formula>"✓"</formula>
    </cfRule>
    <cfRule type="cellIs" priority="15" operator="equal" aboveAverage="0" equalAverage="0" bottom="0" percent="0" rank="0" text="" dxfId="0">
      <formula>"✗"</formula>
    </cfRule>
  </conditionalFormatting>
  <conditionalFormatting sqref="D38">
    <cfRule type="cellIs" priority="16" operator="equal" aboveAverage="0" equalAverage="0" bottom="0" percent="0" rank="0" text="" dxfId="1">
      <formula>"✓"</formula>
    </cfRule>
    <cfRule type="cellIs" priority="17" operator="equal" aboveAverage="0" equalAverage="0" bottom="0" percent="0" rank="0" text="" dxfId="0">
      <formula>"✗"</formula>
    </cfRule>
  </conditionalFormatting>
  <dataValidations count="2">
    <dataValidation allowBlank="false" errorStyle="stop" operator="between" showDropDown="false" showErrorMessage="false" showInputMessage="false" sqref="C5:F28" type="list">
      <formula1>"0,1"</formula1>
      <formula2>0</formula2>
    </dataValidation>
    <dataValidation allowBlank="false" error="Battery must be between -3.0 and 3.0 kW" errorStyle="stop" errorTitle="Out of range" operator="between" showDropDown="false" showErrorMessage="false" showInputMessage="false" sqref="G5:G28" type="decimal">
      <formula1>-3</formula1>
      <formula2>3</formula2>
    </dataValidation>
  </dataValidations>
  <printOptions headings="false" gridLines="false" gridLinesSet="true" horizontalCentered="true" verticalCentered="false"/>
  <pageMargins left="0.4" right="0.4" top="0.5" bottom="0.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12" min="2" style="0" width="12"/>
    <col collapsed="false" customWidth="true" hidden="false" outlineLevel="0" max="20" min="14" style="0" width="8"/>
    <col collapsed="false" customWidth="true" hidden="false" outlineLevel="0" max="27" min="22" style="0" width="8"/>
    <col collapsed="false" customWidth="true" hidden="false" outlineLevel="0" max="28" min="28" style="0" width="10"/>
  </cols>
  <sheetData>
    <row r="1" customFormat="false" ht="37.5" hidden="false" customHeight="true" outlineLevel="0" collapsed="false">
      <c r="A1" s="3" t="s">
        <v>125</v>
      </c>
      <c r="B1" s="3"/>
      <c r="C1" s="3"/>
      <c r="D1" s="3"/>
      <c r="E1" s="3"/>
      <c r="F1" s="3"/>
      <c r="G1" s="3"/>
      <c r="H1" s="3"/>
      <c r="I1" s="3"/>
      <c r="J1" s="3"/>
      <c r="K1" s="3"/>
      <c r="L1" s="3"/>
    </row>
    <row r="2" customFormat="false" ht="43.5" hidden="false" customHeight="true" outlineLevel="0" collapsed="false">
      <c r="A2" s="4" t="s">
        <v>126</v>
      </c>
    </row>
    <row r="3" customFormat="false" ht="15" hidden="false" customHeight="false" outlineLevel="0" collapsed="false">
      <c r="N3" s="22" t="s">
        <v>58</v>
      </c>
      <c r="O3" s="22"/>
      <c r="P3" s="22"/>
      <c r="Q3" s="22"/>
      <c r="R3" s="22"/>
      <c r="S3" s="22"/>
      <c r="T3" s="22"/>
      <c r="V3" s="23" t="s">
        <v>59</v>
      </c>
      <c r="W3" s="23"/>
      <c r="X3" s="23"/>
      <c r="Y3" s="23"/>
      <c r="Z3" s="23"/>
      <c r="AA3" s="23"/>
      <c r="AB3" s="23"/>
    </row>
    <row r="4" customFormat="false" ht="39.75" hidden="false" customHeight="true" outlineLevel="0" collapsed="false">
      <c r="A4" s="6" t="s">
        <v>127</v>
      </c>
      <c r="B4" s="6" t="s">
        <v>128</v>
      </c>
      <c r="C4" s="6" t="s">
        <v>129</v>
      </c>
      <c r="D4" s="6" t="s">
        <v>62</v>
      </c>
      <c r="E4" s="6" t="s">
        <v>63</v>
      </c>
      <c r="F4" s="6" t="s">
        <v>64</v>
      </c>
      <c r="G4" s="6" t="s">
        <v>65</v>
      </c>
      <c r="H4" s="6" t="s">
        <v>66</v>
      </c>
      <c r="I4" s="6" t="s">
        <v>67</v>
      </c>
      <c r="J4" s="6" t="s">
        <v>68</v>
      </c>
      <c r="K4" s="6" t="s">
        <v>69</v>
      </c>
      <c r="L4" s="6" t="s">
        <v>70</v>
      </c>
      <c r="N4" s="6" t="s">
        <v>127</v>
      </c>
      <c r="O4" s="6" t="s">
        <v>72</v>
      </c>
      <c r="P4" s="6" t="s">
        <v>73</v>
      </c>
      <c r="Q4" s="6" t="s">
        <v>74</v>
      </c>
      <c r="R4" s="6" t="s">
        <v>75</v>
      </c>
      <c r="S4" s="6" t="s">
        <v>76</v>
      </c>
      <c r="T4" s="6" t="s">
        <v>77</v>
      </c>
      <c r="V4" s="6" t="s">
        <v>127</v>
      </c>
      <c r="W4" s="6" t="s">
        <v>72</v>
      </c>
      <c r="X4" s="6" t="s">
        <v>73</v>
      </c>
      <c r="Y4" s="6" t="s">
        <v>74</v>
      </c>
      <c r="Z4" s="6" t="s">
        <v>75</v>
      </c>
      <c r="AA4" s="6" t="s">
        <v>76</v>
      </c>
      <c r="AB4" s="6" t="s">
        <v>77</v>
      </c>
    </row>
    <row r="5" customFormat="false" ht="15" hidden="false" customHeight="false" outlineLevel="0" collapsed="false">
      <c r="A5" s="24" t="s">
        <v>78</v>
      </c>
      <c r="B5" s="52" t="n">
        <v>65</v>
      </c>
      <c r="C5" s="53" t="n">
        <v>70</v>
      </c>
      <c r="D5" s="26" t="n">
        <v>0</v>
      </c>
      <c r="E5" s="26" t="n">
        <v>0</v>
      </c>
      <c r="F5" s="26" t="n">
        <v>0</v>
      </c>
      <c r="G5" s="26" t="n">
        <v>0</v>
      </c>
      <c r="H5" s="27" t="n">
        <v>0</v>
      </c>
      <c r="I5" s="28" t="n">
        <f aca="false">5+H5*0.5</f>
        <v>5</v>
      </c>
      <c r="J5" s="28" t="n">
        <f aca="false">D5*2+E5*7+F5*3+G5*1.5</f>
        <v>0</v>
      </c>
      <c r="K5" s="28" t="n">
        <f aca="false">J5+H5</f>
        <v>0</v>
      </c>
      <c r="L5" s="29" t="n">
        <f aca="false">K5*0.5*C5/1000</f>
        <v>0</v>
      </c>
      <c r="N5" s="30" t="s">
        <v>78</v>
      </c>
      <c r="O5" s="31" t="n">
        <v>1</v>
      </c>
      <c r="P5" s="31" t="n">
        <v>1</v>
      </c>
      <c r="Q5" s="31" t="n">
        <v>0</v>
      </c>
      <c r="R5" s="31" t="n">
        <v>0</v>
      </c>
      <c r="S5" s="31" t="n">
        <v>0</v>
      </c>
      <c r="T5" s="32" t="n">
        <f aca="false">(O5*2+P5*7+Q5*3+R5*1.5+S5)*0.5*C5/1000</f>
        <v>0.315</v>
      </c>
      <c r="V5" s="33" t="s">
        <v>78</v>
      </c>
      <c r="W5" s="34" t="n">
        <v>0</v>
      </c>
      <c r="X5" s="34" t="n">
        <v>0</v>
      </c>
      <c r="Y5" s="34" t="n">
        <v>0</v>
      </c>
      <c r="Z5" s="34" t="n">
        <v>0</v>
      </c>
      <c r="AA5" s="34" t="n">
        <v>-3</v>
      </c>
      <c r="AB5" s="35" t="n">
        <f aca="false">(W5*2+X5*7+Y5*3+Z5*1.5+AA5)*0.5*C5/1000</f>
        <v>-0.105</v>
      </c>
    </row>
    <row r="6" customFormat="false" ht="15" hidden="false" customHeight="false" outlineLevel="0" collapsed="false">
      <c r="A6" s="24" t="s">
        <v>130</v>
      </c>
      <c r="B6" s="52" t="n">
        <v>65</v>
      </c>
      <c r="C6" s="53" t="n">
        <v>60</v>
      </c>
      <c r="D6" s="26" t="n">
        <v>0</v>
      </c>
      <c r="E6" s="26" t="n">
        <v>0</v>
      </c>
      <c r="F6" s="26" t="n">
        <v>0</v>
      </c>
      <c r="G6" s="26" t="n">
        <v>0</v>
      </c>
      <c r="H6" s="27" t="n">
        <v>0</v>
      </c>
      <c r="I6" s="28" t="n">
        <f aca="false">I5+H6*0.5</f>
        <v>5</v>
      </c>
      <c r="J6" s="28" t="n">
        <f aca="false">D6*2+E6*7+F6*3+G6*1.5</f>
        <v>0</v>
      </c>
      <c r="K6" s="28" t="n">
        <f aca="false">J6+H6</f>
        <v>0</v>
      </c>
      <c r="L6" s="29" t="n">
        <f aca="false">K6*0.5*C6/1000</f>
        <v>0</v>
      </c>
      <c r="N6" s="30" t="s">
        <v>130</v>
      </c>
      <c r="O6" s="31" t="n">
        <v>0</v>
      </c>
      <c r="P6" s="31" t="n">
        <v>0</v>
      </c>
      <c r="Q6" s="31" t="n">
        <v>0</v>
      </c>
      <c r="R6" s="31" t="n">
        <v>0</v>
      </c>
      <c r="S6" s="31" t="n">
        <v>0</v>
      </c>
      <c r="T6" s="32" t="n">
        <f aca="false">(O6*2+P6*7+Q6*3+R6*1.5+S6)*0.5*C6/1000</f>
        <v>0</v>
      </c>
      <c r="V6" s="33" t="s">
        <v>130</v>
      </c>
      <c r="W6" s="34" t="n">
        <v>0</v>
      </c>
      <c r="X6" s="34" t="n">
        <v>0</v>
      </c>
      <c r="Y6" s="34" t="n">
        <v>1</v>
      </c>
      <c r="Z6" s="34" t="n">
        <v>0</v>
      </c>
      <c r="AA6" s="34" t="n">
        <v>-3</v>
      </c>
      <c r="AB6" s="35" t="n">
        <f aca="false">(W6*2+X6*7+Y6*3+Z6*1.5+AA6)*0.5*C6/1000</f>
        <v>0</v>
      </c>
    </row>
    <row r="7" customFormat="false" ht="15" hidden="false" customHeight="false" outlineLevel="0" collapsed="false">
      <c r="A7" s="24" t="s">
        <v>79</v>
      </c>
      <c r="B7" s="52" t="n">
        <v>55</v>
      </c>
      <c r="C7" s="53" t="n">
        <v>45</v>
      </c>
      <c r="D7" s="26" t="n">
        <v>0</v>
      </c>
      <c r="E7" s="26" t="n">
        <v>0</v>
      </c>
      <c r="F7" s="26" t="n">
        <v>0</v>
      </c>
      <c r="G7" s="26" t="n">
        <v>0</v>
      </c>
      <c r="H7" s="27" t="n">
        <v>0</v>
      </c>
      <c r="I7" s="28" t="n">
        <f aca="false">I6+H7*0.5</f>
        <v>5</v>
      </c>
      <c r="J7" s="28" t="n">
        <f aca="false">D7*2+E7*7+F7*3+G7*1.5</f>
        <v>0</v>
      </c>
      <c r="K7" s="28" t="n">
        <f aca="false">J7+H7</f>
        <v>0</v>
      </c>
      <c r="L7" s="29" t="n">
        <f aca="false">K7*0.5*C7/1000</f>
        <v>0</v>
      </c>
      <c r="N7" s="30" t="s">
        <v>79</v>
      </c>
      <c r="O7" s="31" t="n">
        <v>0</v>
      </c>
      <c r="P7" s="31" t="n">
        <v>0</v>
      </c>
      <c r="Q7" s="31" t="n">
        <v>0</v>
      </c>
      <c r="R7" s="31" t="n">
        <v>0</v>
      </c>
      <c r="S7" s="31" t="n">
        <v>0</v>
      </c>
      <c r="T7" s="32" t="n">
        <f aca="false">(O7*2+P7*7+Q7*3+R7*1.5+S7)*0.5*C7/1000</f>
        <v>0</v>
      </c>
      <c r="V7" s="33" t="s">
        <v>79</v>
      </c>
      <c r="W7" s="34" t="n">
        <v>0</v>
      </c>
      <c r="X7" s="34" t="n">
        <v>1</v>
      </c>
      <c r="Y7" s="34" t="n">
        <v>1</v>
      </c>
      <c r="Z7" s="34" t="n">
        <v>0</v>
      </c>
      <c r="AA7" s="34" t="n">
        <v>3</v>
      </c>
      <c r="AB7" s="35" t="n">
        <f aca="false">(W7*2+X7*7+Y7*3+Z7*1.5+AA7)*0.5*C7/1000</f>
        <v>0.2925</v>
      </c>
    </row>
    <row r="8" customFormat="false" ht="15" hidden="false" customHeight="false" outlineLevel="0" collapsed="false">
      <c r="A8" s="24" t="s">
        <v>131</v>
      </c>
      <c r="B8" s="52" t="n">
        <v>55</v>
      </c>
      <c r="C8" s="53" t="n">
        <v>35</v>
      </c>
      <c r="D8" s="26" t="n">
        <v>0</v>
      </c>
      <c r="E8" s="26" t="n">
        <v>0</v>
      </c>
      <c r="F8" s="26" t="n">
        <v>0</v>
      </c>
      <c r="G8" s="26" t="n">
        <v>0</v>
      </c>
      <c r="H8" s="27" t="n">
        <v>0</v>
      </c>
      <c r="I8" s="28" t="n">
        <f aca="false">I7+H8*0.5</f>
        <v>5</v>
      </c>
      <c r="J8" s="28" t="n">
        <f aca="false">D8*2+E8*7+F8*3+G8*1.5</f>
        <v>0</v>
      </c>
      <c r="K8" s="28" t="n">
        <f aca="false">J8+H8</f>
        <v>0</v>
      </c>
      <c r="L8" s="29" t="n">
        <f aca="false">K8*0.5*C8/1000</f>
        <v>0</v>
      </c>
      <c r="N8" s="30" t="s">
        <v>131</v>
      </c>
      <c r="O8" s="31" t="n">
        <v>0</v>
      </c>
      <c r="P8" s="31" t="n">
        <v>0</v>
      </c>
      <c r="Q8" s="31" t="n">
        <v>0</v>
      </c>
      <c r="R8" s="31" t="n">
        <v>0</v>
      </c>
      <c r="S8" s="31" t="n">
        <v>0</v>
      </c>
      <c r="T8" s="32" t="n">
        <f aca="false">(O8*2+P8*7+Q8*3+R8*1.5+S8)*0.5*C8/1000</f>
        <v>0</v>
      </c>
      <c r="V8" s="33" t="s">
        <v>131</v>
      </c>
      <c r="W8" s="34" t="n">
        <v>1</v>
      </c>
      <c r="X8" s="34" t="n">
        <v>1</v>
      </c>
      <c r="Y8" s="34" t="n">
        <v>1</v>
      </c>
      <c r="Z8" s="34" t="n">
        <v>0</v>
      </c>
      <c r="AA8" s="34" t="n">
        <v>3</v>
      </c>
      <c r="AB8" s="35" t="n">
        <f aca="false">(W8*2+X8*7+Y8*3+Z8*1.5+AA8)*0.5*C8/1000</f>
        <v>0.2625</v>
      </c>
    </row>
    <row r="9" customFormat="false" ht="15" hidden="false" customHeight="false" outlineLevel="0" collapsed="false">
      <c r="A9" s="24" t="s">
        <v>80</v>
      </c>
      <c r="B9" s="52" t="n">
        <v>50</v>
      </c>
      <c r="C9" s="53" t="n">
        <v>55</v>
      </c>
      <c r="D9" s="26" t="n">
        <v>0</v>
      </c>
      <c r="E9" s="26" t="n">
        <v>0</v>
      </c>
      <c r="F9" s="26" t="n">
        <v>0</v>
      </c>
      <c r="G9" s="26" t="n">
        <v>0</v>
      </c>
      <c r="H9" s="27" t="n">
        <v>0</v>
      </c>
      <c r="I9" s="28" t="n">
        <f aca="false">I8+H9*0.5</f>
        <v>5</v>
      </c>
      <c r="J9" s="28" t="n">
        <f aca="false">D9*2+E9*7+F9*3+G9*1.5</f>
        <v>0</v>
      </c>
      <c r="K9" s="28" t="n">
        <f aca="false">J9+H9</f>
        <v>0</v>
      </c>
      <c r="L9" s="29" t="n">
        <f aca="false">K9*0.5*C9/1000</f>
        <v>0</v>
      </c>
      <c r="N9" s="30" t="s">
        <v>80</v>
      </c>
      <c r="O9" s="31" t="n">
        <v>1</v>
      </c>
      <c r="P9" s="31" t="n">
        <v>0</v>
      </c>
      <c r="Q9" s="31" t="n">
        <v>0</v>
      </c>
      <c r="R9" s="31" t="n">
        <v>0</v>
      </c>
      <c r="S9" s="31" t="n">
        <v>0</v>
      </c>
      <c r="T9" s="32" t="n">
        <f aca="false">(O9*2+P9*7+Q9*3+R9*1.5+S9)*0.5*C9/1000</f>
        <v>0.055</v>
      </c>
      <c r="V9" s="33" t="s">
        <v>80</v>
      </c>
      <c r="W9" s="34" t="n">
        <v>0</v>
      </c>
      <c r="X9" s="34" t="n">
        <v>0</v>
      </c>
      <c r="Y9" s="34" t="n">
        <v>1</v>
      </c>
      <c r="Z9" s="34" t="n">
        <v>0</v>
      </c>
      <c r="AA9" s="34" t="n">
        <v>-2</v>
      </c>
      <c r="AB9" s="35" t="n">
        <f aca="false">(W9*2+X9*7+Y9*3+Z9*1.5+AA9)*0.5*C9/1000</f>
        <v>0.0275</v>
      </c>
    </row>
    <row r="10" customFormat="false" ht="15" hidden="false" customHeight="false" outlineLevel="0" collapsed="false">
      <c r="A10" s="24" t="s">
        <v>132</v>
      </c>
      <c r="B10" s="52" t="n">
        <v>50</v>
      </c>
      <c r="C10" s="53" t="n">
        <v>30</v>
      </c>
      <c r="D10" s="26" t="n">
        <v>0</v>
      </c>
      <c r="E10" s="26" t="n">
        <v>0</v>
      </c>
      <c r="F10" s="26" t="n">
        <v>0</v>
      </c>
      <c r="G10" s="26" t="n">
        <v>0</v>
      </c>
      <c r="H10" s="27" t="n">
        <v>0</v>
      </c>
      <c r="I10" s="28" t="n">
        <f aca="false">I9+H10*0.5</f>
        <v>5</v>
      </c>
      <c r="J10" s="28" t="n">
        <f aca="false">D10*2+E10*7+F10*3+G10*1.5</f>
        <v>0</v>
      </c>
      <c r="K10" s="28" t="n">
        <f aca="false">J10+H10</f>
        <v>0</v>
      </c>
      <c r="L10" s="29" t="n">
        <f aca="false">K10*0.5*C10/1000</f>
        <v>0</v>
      </c>
      <c r="N10" s="30" t="s">
        <v>132</v>
      </c>
      <c r="O10" s="31" t="n">
        <v>0</v>
      </c>
      <c r="P10" s="31" t="n">
        <v>0</v>
      </c>
      <c r="Q10" s="31" t="n">
        <v>0</v>
      </c>
      <c r="R10" s="31" t="n">
        <v>0</v>
      </c>
      <c r="S10" s="31" t="n">
        <v>0</v>
      </c>
      <c r="T10" s="32" t="n">
        <f aca="false">(O10*2+P10*7+Q10*3+R10*1.5+S10)*0.5*C10/1000</f>
        <v>0</v>
      </c>
      <c r="V10" s="33" t="s">
        <v>132</v>
      </c>
      <c r="W10" s="34" t="n">
        <v>1</v>
      </c>
      <c r="X10" s="34" t="n">
        <v>1</v>
      </c>
      <c r="Y10" s="34" t="n">
        <v>1</v>
      </c>
      <c r="Z10" s="34" t="n">
        <v>0</v>
      </c>
      <c r="AA10" s="34" t="n">
        <v>3</v>
      </c>
      <c r="AB10" s="35" t="n">
        <f aca="false">(W10*2+X10*7+Y10*3+Z10*1.5+AA10)*0.5*C10/1000</f>
        <v>0.225</v>
      </c>
    </row>
    <row r="11" customFormat="false" ht="15" hidden="false" customHeight="false" outlineLevel="0" collapsed="false">
      <c r="A11" s="24" t="s">
        <v>81</v>
      </c>
      <c r="B11" s="52" t="n">
        <v>45</v>
      </c>
      <c r="C11" s="53" t="n">
        <v>40</v>
      </c>
      <c r="D11" s="26" t="n">
        <v>0</v>
      </c>
      <c r="E11" s="26" t="n">
        <v>0</v>
      </c>
      <c r="F11" s="26" t="n">
        <v>0</v>
      </c>
      <c r="G11" s="26" t="n">
        <v>0</v>
      </c>
      <c r="H11" s="27" t="n">
        <v>0</v>
      </c>
      <c r="I11" s="28" t="n">
        <f aca="false">I10+H11*0.5</f>
        <v>5</v>
      </c>
      <c r="J11" s="28" t="n">
        <f aca="false">D11*2+E11*7+F11*3+G11*1.5</f>
        <v>0</v>
      </c>
      <c r="K11" s="28" t="n">
        <f aca="false">J11+H11</f>
        <v>0</v>
      </c>
      <c r="L11" s="29" t="n">
        <f aca="false">K11*0.5*C11/1000</f>
        <v>0</v>
      </c>
      <c r="N11" s="30" t="s">
        <v>81</v>
      </c>
      <c r="O11" s="31" t="n">
        <v>0</v>
      </c>
      <c r="P11" s="31" t="n">
        <v>0</v>
      </c>
      <c r="Q11" s="31" t="n">
        <v>0</v>
      </c>
      <c r="R11" s="31" t="n">
        <v>0</v>
      </c>
      <c r="S11" s="31" t="n">
        <v>0</v>
      </c>
      <c r="T11" s="32" t="n">
        <f aca="false">(O11*2+P11*7+Q11*3+R11*1.5+S11)*0.5*C11/1000</f>
        <v>0</v>
      </c>
      <c r="V11" s="33" t="s">
        <v>81</v>
      </c>
      <c r="W11" s="34" t="n">
        <v>0</v>
      </c>
      <c r="X11" s="34" t="n">
        <v>1</v>
      </c>
      <c r="Y11" s="34" t="n">
        <v>1</v>
      </c>
      <c r="Z11" s="34" t="n">
        <v>0</v>
      </c>
      <c r="AA11" s="34" t="n">
        <v>3</v>
      </c>
      <c r="AB11" s="35" t="n">
        <f aca="false">(W11*2+X11*7+Y11*3+Z11*1.5+AA11)*0.5*C11/1000</f>
        <v>0.26</v>
      </c>
    </row>
    <row r="12" customFormat="false" ht="15" hidden="false" customHeight="false" outlineLevel="0" collapsed="false">
      <c r="A12" s="24" t="s">
        <v>133</v>
      </c>
      <c r="B12" s="52" t="n">
        <v>45</v>
      </c>
      <c r="C12" s="53" t="n">
        <v>50</v>
      </c>
      <c r="D12" s="26" t="n">
        <v>0</v>
      </c>
      <c r="E12" s="26" t="n">
        <v>0</v>
      </c>
      <c r="F12" s="26" t="n">
        <v>0</v>
      </c>
      <c r="G12" s="26" t="n">
        <v>0</v>
      </c>
      <c r="H12" s="27" t="n">
        <v>0</v>
      </c>
      <c r="I12" s="28" t="n">
        <f aca="false">I11+H12*0.5</f>
        <v>5</v>
      </c>
      <c r="J12" s="28" t="n">
        <f aca="false">D12*2+E12*7+F12*3+G12*1.5</f>
        <v>0</v>
      </c>
      <c r="K12" s="28" t="n">
        <f aca="false">J12+H12</f>
        <v>0</v>
      </c>
      <c r="L12" s="29" t="n">
        <f aca="false">K12*0.5*C12/1000</f>
        <v>0</v>
      </c>
      <c r="N12" s="30" t="s">
        <v>133</v>
      </c>
      <c r="O12" s="31" t="n">
        <v>0</v>
      </c>
      <c r="P12" s="31" t="n">
        <v>0</v>
      </c>
      <c r="Q12" s="31" t="n">
        <v>0</v>
      </c>
      <c r="R12" s="31" t="n">
        <v>0</v>
      </c>
      <c r="S12" s="31" t="n">
        <v>0</v>
      </c>
      <c r="T12" s="32" t="n">
        <f aca="false">(O12*2+P12*7+Q12*3+R12*1.5+S12)*0.5*C12/1000</f>
        <v>0</v>
      </c>
      <c r="V12" s="33" t="s">
        <v>133</v>
      </c>
      <c r="W12" s="34" t="n">
        <v>0</v>
      </c>
      <c r="X12" s="34" t="n">
        <v>1</v>
      </c>
      <c r="Y12" s="34" t="n">
        <v>1</v>
      </c>
      <c r="Z12" s="34" t="n">
        <v>0</v>
      </c>
      <c r="AA12" s="34" t="n">
        <v>3</v>
      </c>
      <c r="AB12" s="35" t="n">
        <f aca="false">(W12*2+X12*7+Y12*3+Z12*1.5+AA12)*0.5*C12/1000</f>
        <v>0.325</v>
      </c>
    </row>
    <row r="13" customFormat="false" ht="15" hidden="false" customHeight="false" outlineLevel="0" collapsed="false">
      <c r="A13" s="24" t="s">
        <v>82</v>
      </c>
      <c r="B13" s="52" t="n">
        <v>48</v>
      </c>
      <c r="C13" s="53" t="n">
        <v>30</v>
      </c>
      <c r="D13" s="26" t="n">
        <v>0</v>
      </c>
      <c r="E13" s="26" t="n">
        <v>0</v>
      </c>
      <c r="F13" s="26" t="n">
        <v>0</v>
      </c>
      <c r="G13" s="26" t="n">
        <v>0</v>
      </c>
      <c r="H13" s="27" t="n">
        <v>0</v>
      </c>
      <c r="I13" s="28" t="n">
        <f aca="false">I12+H13*0.5</f>
        <v>5</v>
      </c>
      <c r="J13" s="28" t="n">
        <f aca="false">D13*2+E13*7+F13*3+G13*1.5</f>
        <v>0</v>
      </c>
      <c r="K13" s="28" t="n">
        <f aca="false">J13+H13</f>
        <v>0</v>
      </c>
      <c r="L13" s="29" t="n">
        <f aca="false">K13*0.5*C13/1000</f>
        <v>0</v>
      </c>
      <c r="N13" s="30" t="s">
        <v>82</v>
      </c>
      <c r="O13" s="31" t="n">
        <v>0</v>
      </c>
      <c r="P13" s="31" t="n">
        <v>0</v>
      </c>
      <c r="Q13" s="31" t="n">
        <v>0</v>
      </c>
      <c r="R13" s="31" t="n">
        <v>0</v>
      </c>
      <c r="S13" s="31" t="n">
        <v>0</v>
      </c>
      <c r="T13" s="32" t="n">
        <f aca="false">(O13*2+P13*7+Q13*3+R13*1.5+S13)*0.5*C13/1000</f>
        <v>0</v>
      </c>
      <c r="V13" s="33" t="s">
        <v>82</v>
      </c>
      <c r="W13" s="34" t="n">
        <v>1</v>
      </c>
      <c r="X13" s="34" t="n">
        <v>1</v>
      </c>
      <c r="Y13" s="34" t="n">
        <v>1</v>
      </c>
      <c r="Z13" s="34" t="n">
        <v>0</v>
      </c>
      <c r="AA13" s="34" t="n">
        <v>3</v>
      </c>
      <c r="AB13" s="35" t="n">
        <f aca="false">(W13*2+X13*7+Y13*3+Z13*1.5+AA13)*0.5*C13/1000</f>
        <v>0.225</v>
      </c>
    </row>
    <row r="14" customFormat="false" ht="15" hidden="false" customHeight="false" outlineLevel="0" collapsed="false">
      <c r="A14" s="24" t="s">
        <v>134</v>
      </c>
      <c r="B14" s="52" t="n">
        <v>48</v>
      </c>
      <c r="C14" s="53" t="n">
        <v>70</v>
      </c>
      <c r="D14" s="26" t="n">
        <v>0</v>
      </c>
      <c r="E14" s="26" t="n">
        <v>0</v>
      </c>
      <c r="F14" s="26" t="n">
        <v>0</v>
      </c>
      <c r="G14" s="26" t="n">
        <v>0</v>
      </c>
      <c r="H14" s="27" t="n">
        <v>0</v>
      </c>
      <c r="I14" s="28" t="n">
        <f aca="false">I13+H14*0.5</f>
        <v>5</v>
      </c>
      <c r="J14" s="28" t="n">
        <f aca="false">D14*2+E14*7+F14*3+G14*1.5</f>
        <v>0</v>
      </c>
      <c r="K14" s="28" t="n">
        <f aca="false">J14+H14</f>
        <v>0</v>
      </c>
      <c r="L14" s="29" t="n">
        <f aca="false">K14*0.5*C14/1000</f>
        <v>0</v>
      </c>
      <c r="N14" s="30" t="s">
        <v>134</v>
      </c>
      <c r="O14" s="31" t="n">
        <v>0</v>
      </c>
      <c r="P14" s="31" t="n">
        <v>0</v>
      </c>
      <c r="Q14" s="31" t="n">
        <v>0</v>
      </c>
      <c r="R14" s="31" t="n">
        <v>0</v>
      </c>
      <c r="S14" s="31" t="n">
        <v>0</v>
      </c>
      <c r="T14" s="32" t="n">
        <f aca="false">(O14*2+P14*7+Q14*3+R14*1.5+S14)*0.5*C14/1000</f>
        <v>0</v>
      </c>
      <c r="V14" s="33" t="s">
        <v>134</v>
      </c>
      <c r="W14" s="34" t="n">
        <v>0</v>
      </c>
      <c r="X14" s="34" t="n">
        <v>0</v>
      </c>
      <c r="Y14" s="34" t="n">
        <v>0</v>
      </c>
      <c r="Z14" s="34" t="n">
        <v>0</v>
      </c>
      <c r="AA14" s="34" t="n">
        <v>-3</v>
      </c>
      <c r="AB14" s="35" t="n">
        <f aca="false">(W14*2+X14*7+Y14*3+Z14*1.5+AA14)*0.5*C14/1000</f>
        <v>-0.105</v>
      </c>
    </row>
    <row r="15" customFormat="false" ht="15" hidden="false" customHeight="false" outlineLevel="0" collapsed="false">
      <c r="A15" s="24" t="s">
        <v>83</v>
      </c>
      <c r="B15" s="52" t="n">
        <v>60</v>
      </c>
      <c r="C15" s="53" t="n">
        <v>55</v>
      </c>
      <c r="D15" s="26" t="n">
        <v>0</v>
      </c>
      <c r="E15" s="26" t="n">
        <v>0</v>
      </c>
      <c r="F15" s="26" t="n">
        <v>0</v>
      </c>
      <c r="G15" s="26" t="n">
        <v>0</v>
      </c>
      <c r="H15" s="27" t="n">
        <v>0</v>
      </c>
      <c r="I15" s="28" t="n">
        <f aca="false">I14+H15*0.5</f>
        <v>5</v>
      </c>
      <c r="J15" s="28" t="n">
        <f aca="false">D15*2+E15*7+F15*3+G15*1.5</f>
        <v>0</v>
      </c>
      <c r="K15" s="28" t="n">
        <f aca="false">J15+H15</f>
        <v>0</v>
      </c>
      <c r="L15" s="29" t="n">
        <f aca="false">K15*0.5*C15/1000</f>
        <v>0</v>
      </c>
      <c r="N15" s="30" t="s">
        <v>83</v>
      </c>
      <c r="O15" s="31" t="n">
        <v>0</v>
      </c>
      <c r="P15" s="31" t="n">
        <v>0</v>
      </c>
      <c r="Q15" s="31" t="n">
        <v>0</v>
      </c>
      <c r="R15" s="31" t="n">
        <v>0</v>
      </c>
      <c r="S15" s="31" t="n">
        <v>0</v>
      </c>
      <c r="T15" s="32" t="n">
        <f aca="false">(O15*2+P15*7+Q15*3+R15*1.5+S15)*0.5*C15/1000</f>
        <v>0</v>
      </c>
      <c r="V15" s="33" t="s">
        <v>83</v>
      </c>
      <c r="W15" s="34" t="n">
        <v>0</v>
      </c>
      <c r="X15" s="34" t="n">
        <v>0</v>
      </c>
      <c r="Y15" s="34" t="n">
        <v>1</v>
      </c>
      <c r="Z15" s="34" t="n">
        <v>0</v>
      </c>
      <c r="AA15" s="34" t="n">
        <v>3</v>
      </c>
      <c r="AB15" s="35" t="n">
        <f aca="false">(W15*2+X15*7+Y15*3+Z15*1.5+AA15)*0.5*C15/1000</f>
        <v>0.165</v>
      </c>
    </row>
    <row r="16" customFormat="false" ht="15" hidden="false" customHeight="false" outlineLevel="0" collapsed="false">
      <c r="A16" s="24" t="s">
        <v>135</v>
      </c>
      <c r="B16" s="52" t="n">
        <v>60</v>
      </c>
      <c r="C16" s="53" t="n">
        <v>75</v>
      </c>
      <c r="D16" s="26" t="n">
        <v>0</v>
      </c>
      <c r="E16" s="26" t="n">
        <v>0</v>
      </c>
      <c r="F16" s="26" t="n">
        <v>0</v>
      </c>
      <c r="G16" s="26" t="n">
        <v>0</v>
      </c>
      <c r="H16" s="27" t="n">
        <v>0</v>
      </c>
      <c r="I16" s="28" t="n">
        <f aca="false">I15+H16*0.5</f>
        <v>5</v>
      </c>
      <c r="J16" s="28" t="n">
        <f aca="false">D16*2+E16*7+F16*3+G16*1.5</f>
        <v>0</v>
      </c>
      <c r="K16" s="28" t="n">
        <f aca="false">J16+H16</f>
        <v>0</v>
      </c>
      <c r="L16" s="29" t="n">
        <f aca="false">K16*0.5*C16/1000</f>
        <v>0</v>
      </c>
      <c r="N16" s="30" t="s">
        <v>135</v>
      </c>
      <c r="O16" s="31" t="n">
        <v>1</v>
      </c>
      <c r="P16" s="31" t="n">
        <v>1</v>
      </c>
      <c r="Q16" s="31" t="n">
        <v>0</v>
      </c>
      <c r="R16" s="31" t="n">
        <v>0</v>
      </c>
      <c r="S16" s="31" t="n">
        <v>0</v>
      </c>
      <c r="T16" s="32" t="n">
        <f aca="false">(O16*2+P16*7+Q16*3+R16*1.5+S16)*0.5*C16/1000</f>
        <v>0.3375</v>
      </c>
      <c r="V16" s="33" t="s">
        <v>135</v>
      </c>
      <c r="W16" s="34" t="n">
        <v>0</v>
      </c>
      <c r="X16" s="34" t="n">
        <v>0</v>
      </c>
      <c r="Y16" s="34" t="n">
        <v>0</v>
      </c>
      <c r="Z16" s="34" t="n">
        <v>0</v>
      </c>
      <c r="AA16" s="34" t="n">
        <v>0</v>
      </c>
      <c r="AB16" s="35" t="n">
        <f aca="false">(W16*2+X16*7+Y16*3+Z16*1.5+AA16)*0.5*C16/1000</f>
        <v>0</v>
      </c>
    </row>
    <row r="17" customFormat="false" ht="15" hidden="false" customHeight="false" outlineLevel="0" collapsed="false">
      <c r="A17" s="24" t="s">
        <v>84</v>
      </c>
      <c r="B17" s="52" t="n">
        <v>95</v>
      </c>
      <c r="C17" s="53" t="n">
        <v>100</v>
      </c>
      <c r="D17" s="26" t="n">
        <v>0</v>
      </c>
      <c r="E17" s="26" t="n">
        <v>0</v>
      </c>
      <c r="F17" s="26" t="n">
        <v>0</v>
      </c>
      <c r="G17" s="26" t="n">
        <v>0</v>
      </c>
      <c r="H17" s="27" t="n">
        <v>0</v>
      </c>
      <c r="I17" s="28" t="n">
        <f aca="false">I16+H17*0.5</f>
        <v>5</v>
      </c>
      <c r="J17" s="28" t="n">
        <f aca="false">D17*2+E17*7+F17*3+G17*1.5</f>
        <v>0</v>
      </c>
      <c r="K17" s="28" t="n">
        <f aca="false">J17+H17</f>
        <v>0</v>
      </c>
      <c r="L17" s="29" t="n">
        <f aca="false">K17*0.5*C17/1000</f>
        <v>0</v>
      </c>
      <c r="N17" s="30" t="s">
        <v>84</v>
      </c>
      <c r="O17" s="31" t="n">
        <v>0</v>
      </c>
      <c r="P17" s="31" t="n">
        <v>1</v>
      </c>
      <c r="Q17" s="31" t="n">
        <v>1</v>
      </c>
      <c r="R17" s="31" t="n">
        <v>0</v>
      </c>
      <c r="S17" s="31" t="n">
        <v>0</v>
      </c>
      <c r="T17" s="32" t="n">
        <f aca="false">(O17*2+P17*7+Q17*3+R17*1.5+S17)*0.5*C17/1000</f>
        <v>0.5</v>
      </c>
      <c r="V17" s="33" t="s">
        <v>84</v>
      </c>
      <c r="W17" s="34" t="n">
        <v>0</v>
      </c>
      <c r="X17" s="34" t="n">
        <v>0</v>
      </c>
      <c r="Y17" s="34" t="n">
        <v>0</v>
      </c>
      <c r="Z17" s="34" t="n">
        <v>0</v>
      </c>
      <c r="AA17" s="34" t="n">
        <v>-3</v>
      </c>
      <c r="AB17" s="35" t="n">
        <f aca="false">(W17*2+X17*7+Y17*3+Z17*1.5+AA17)*0.5*C17/1000</f>
        <v>-0.15</v>
      </c>
    </row>
    <row r="18" customFormat="false" ht="15" hidden="false" customHeight="false" outlineLevel="0" collapsed="false">
      <c r="A18" s="24" t="s">
        <v>136</v>
      </c>
      <c r="B18" s="52" t="n">
        <v>95</v>
      </c>
      <c r="C18" s="53" t="n">
        <v>80</v>
      </c>
      <c r="D18" s="26" t="n">
        <v>0</v>
      </c>
      <c r="E18" s="26" t="n">
        <v>0</v>
      </c>
      <c r="F18" s="26" t="n">
        <v>0</v>
      </c>
      <c r="G18" s="26" t="n">
        <v>0</v>
      </c>
      <c r="H18" s="27" t="n">
        <v>0</v>
      </c>
      <c r="I18" s="28" t="n">
        <f aca="false">I17+H18*0.5</f>
        <v>5</v>
      </c>
      <c r="J18" s="28" t="n">
        <f aca="false">D18*2+E18*7+F18*3+G18*1.5</f>
        <v>0</v>
      </c>
      <c r="K18" s="28" t="n">
        <f aca="false">J18+H18</f>
        <v>0</v>
      </c>
      <c r="L18" s="29" t="n">
        <f aca="false">K18*0.5*C18/1000</f>
        <v>0</v>
      </c>
      <c r="N18" s="30" t="s">
        <v>136</v>
      </c>
      <c r="O18" s="31" t="n">
        <v>0</v>
      </c>
      <c r="P18" s="31" t="n">
        <v>1</v>
      </c>
      <c r="Q18" s="31" t="n">
        <v>0</v>
      </c>
      <c r="R18" s="31" t="n">
        <v>0</v>
      </c>
      <c r="S18" s="31" t="n">
        <v>0</v>
      </c>
      <c r="T18" s="32" t="n">
        <f aca="false">(O18*2+P18*7+Q18*3+R18*1.5+S18)*0.5*C18/1000</f>
        <v>0.28</v>
      </c>
      <c r="V18" s="33" t="s">
        <v>136</v>
      </c>
      <c r="W18" s="34" t="n">
        <v>1</v>
      </c>
      <c r="X18" s="34" t="n">
        <v>0</v>
      </c>
      <c r="Y18" s="34" t="n">
        <v>0</v>
      </c>
      <c r="Z18" s="34" t="n">
        <v>0</v>
      </c>
      <c r="AA18" s="34" t="n">
        <v>1</v>
      </c>
      <c r="AB18" s="35" t="n">
        <f aca="false">(W18*2+X18*7+Y18*3+Z18*1.5+AA18)*0.5*C18/1000</f>
        <v>0.12</v>
      </c>
    </row>
    <row r="19" customFormat="false" ht="15" hidden="false" customHeight="false" outlineLevel="0" collapsed="false">
      <c r="A19" s="24" t="s">
        <v>85</v>
      </c>
      <c r="B19" s="52" t="n">
        <v>145</v>
      </c>
      <c r="C19" s="53" t="n">
        <v>170</v>
      </c>
      <c r="D19" s="26" t="n">
        <v>0</v>
      </c>
      <c r="E19" s="26" t="n">
        <v>0</v>
      </c>
      <c r="F19" s="26" t="n">
        <v>0</v>
      </c>
      <c r="G19" s="26" t="n">
        <v>0</v>
      </c>
      <c r="H19" s="27" t="n">
        <v>0</v>
      </c>
      <c r="I19" s="28" t="n">
        <f aca="false">I18+H19*0.5</f>
        <v>5</v>
      </c>
      <c r="J19" s="28" t="n">
        <f aca="false">D19*2+E19*7+F19*3+G19*1.5</f>
        <v>0</v>
      </c>
      <c r="K19" s="28" t="n">
        <f aca="false">J19+H19</f>
        <v>0</v>
      </c>
      <c r="L19" s="29" t="n">
        <f aca="false">K19*0.5*C19/1000</f>
        <v>0</v>
      </c>
      <c r="N19" s="30" t="s">
        <v>85</v>
      </c>
      <c r="O19" s="31" t="n">
        <v>0</v>
      </c>
      <c r="P19" s="31" t="n">
        <v>0</v>
      </c>
      <c r="Q19" s="31" t="n">
        <v>1</v>
      </c>
      <c r="R19" s="31" t="n">
        <v>0</v>
      </c>
      <c r="S19" s="31" t="n">
        <v>0</v>
      </c>
      <c r="T19" s="32" t="n">
        <f aca="false">(O19*2+P19*7+Q19*3+R19*1.5+S19)*0.5*C19/1000</f>
        <v>0.255</v>
      </c>
      <c r="V19" s="33" t="s">
        <v>85</v>
      </c>
      <c r="W19" s="34" t="n">
        <v>0</v>
      </c>
      <c r="X19" s="34" t="n">
        <v>0</v>
      </c>
      <c r="Y19" s="34" t="n">
        <v>0</v>
      </c>
      <c r="Z19" s="34" t="n">
        <v>0</v>
      </c>
      <c r="AA19" s="34" t="n">
        <v>-3</v>
      </c>
      <c r="AB19" s="35" t="n">
        <f aca="false">(W19*2+X19*7+Y19*3+Z19*1.5+AA19)*0.5*C19/1000</f>
        <v>-0.255</v>
      </c>
    </row>
    <row r="20" customFormat="false" ht="15" hidden="false" customHeight="false" outlineLevel="0" collapsed="false">
      <c r="A20" s="24" t="s">
        <v>137</v>
      </c>
      <c r="B20" s="52" t="n">
        <v>145</v>
      </c>
      <c r="C20" s="53" t="n">
        <v>250</v>
      </c>
      <c r="D20" s="26" t="n">
        <v>0</v>
      </c>
      <c r="E20" s="26" t="n">
        <v>0</v>
      </c>
      <c r="F20" s="26" t="n">
        <v>0</v>
      </c>
      <c r="G20" s="26" t="n">
        <v>0</v>
      </c>
      <c r="H20" s="27" t="n">
        <v>0</v>
      </c>
      <c r="I20" s="28" t="n">
        <f aca="false">I19+H20*0.5</f>
        <v>5</v>
      </c>
      <c r="J20" s="28" t="n">
        <f aca="false">D20*2+E20*7+F20*3+G20*1.5</f>
        <v>0</v>
      </c>
      <c r="K20" s="28" t="n">
        <f aca="false">J20+H20</f>
        <v>0</v>
      </c>
      <c r="L20" s="29" t="n">
        <f aca="false">K20*0.5*C20/1000</f>
        <v>0</v>
      </c>
      <c r="N20" s="30" t="s">
        <v>137</v>
      </c>
      <c r="O20" s="31" t="n">
        <v>1</v>
      </c>
      <c r="P20" s="31" t="n">
        <v>0</v>
      </c>
      <c r="Q20" s="31" t="n">
        <v>1</v>
      </c>
      <c r="R20" s="31" t="n">
        <v>0</v>
      </c>
      <c r="S20" s="31" t="n">
        <v>0</v>
      </c>
      <c r="T20" s="32" t="n">
        <f aca="false">(O20*2+P20*7+Q20*3+R20*1.5+S20)*0.5*C20/1000</f>
        <v>0.625</v>
      </c>
      <c r="V20" s="33" t="s">
        <v>137</v>
      </c>
      <c r="W20" s="34" t="n">
        <v>0</v>
      </c>
      <c r="X20" s="34" t="n">
        <v>0</v>
      </c>
      <c r="Y20" s="34" t="n">
        <v>0</v>
      </c>
      <c r="Z20" s="34" t="n">
        <v>0</v>
      </c>
      <c r="AA20" s="34" t="n">
        <v>-3</v>
      </c>
      <c r="AB20" s="35" t="n">
        <f aca="false">(W20*2+X20*7+Y20*3+Z20*1.5+AA20)*0.5*C20/1000</f>
        <v>-0.375</v>
      </c>
    </row>
    <row r="21" customFormat="false" ht="15" hidden="false" customHeight="false" outlineLevel="0" collapsed="false">
      <c r="A21" s="24" t="s">
        <v>86</v>
      </c>
      <c r="B21" s="52" t="n">
        <v>180</v>
      </c>
      <c r="C21" s="53" t="n">
        <v>200</v>
      </c>
      <c r="D21" s="26" t="n">
        <v>0</v>
      </c>
      <c r="E21" s="26" t="n">
        <v>0</v>
      </c>
      <c r="F21" s="26" t="n">
        <v>0</v>
      </c>
      <c r="G21" s="26" t="n">
        <v>0</v>
      </c>
      <c r="H21" s="27" t="n">
        <v>0</v>
      </c>
      <c r="I21" s="28" t="n">
        <f aca="false">I20+H21*0.5</f>
        <v>5</v>
      </c>
      <c r="J21" s="28" t="n">
        <f aca="false">D21*2+E21*7+F21*3+G21*1.5</f>
        <v>0</v>
      </c>
      <c r="K21" s="28" t="n">
        <f aca="false">J21+H21</f>
        <v>0</v>
      </c>
      <c r="L21" s="29" t="n">
        <f aca="false">K21*0.5*C21/1000</f>
        <v>0</v>
      </c>
      <c r="N21" s="30" t="s">
        <v>86</v>
      </c>
      <c r="O21" s="31" t="n">
        <v>1</v>
      </c>
      <c r="P21" s="31" t="n">
        <v>0</v>
      </c>
      <c r="Q21" s="31" t="n">
        <v>1</v>
      </c>
      <c r="R21" s="31" t="n">
        <v>0</v>
      </c>
      <c r="S21" s="31" t="n">
        <v>0</v>
      </c>
      <c r="T21" s="32" t="n">
        <f aca="false">(O21*2+P21*7+Q21*3+R21*1.5+S21)*0.5*C21/1000</f>
        <v>0.5</v>
      </c>
      <c r="V21" s="33" t="s">
        <v>86</v>
      </c>
      <c r="W21" s="34" t="n">
        <v>0</v>
      </c>
      <c r="X21" s="34" t="n">
        <v>0</v>
      </c>
      <c r="Y21" s="34" t="n">
        <v>0</v>
      </c>
      <c r="Z21" s="34" t="n">
        <v>0</v>
      </c>
      <c r="AA21" s="34" t="n">
        <v>-3</v>
      </c>
      <c r="AB21" s="35" t="n">
        <f aca="false">(W21*2+X21*7+Y21*3+Z21*1.5+AA21)*0.5*C21/1000</f>
        <v>-0.3</v>
      </c>
    </row>
    <row r="22" customFormat="false" ht="15" hidden="false" customHeight="false" outlineLevel="0" collapsed="false">
      <c r="A22" s="24" t="s">
        <v>138</v>
      </c>
      <c r="B22" s="52" t="n">
        <v>180</v>
      </c>
      <c r="C22" s="53" t="n">
        <v>140</v>
      </c>
      <c r="D22" s="26" t="n">
        <v>0</v>
      </c>
      <c r="E22" s="26" t="n">
        <v>0</v>
      </c>
      <c r="F22" s="26" t="n">
        <v>0</v>
      </c>
      <c r="G22" s="26" t="n">
        <v>0</v>
      </c>
      <c r="H22" s="27" t="n">
        <v>0</v>
      </c>
      <c r="I22" s="28" t="n">
        <f aca="false">I21+H22*0.5</f>
        <v>5</v>
      </c>
      <c r="J22" s="28" t="n">
        <f aca="false">D22*2+E22*7+F22*3+G22*1.5</f>
        <v>0</v>
      </c>
      <c r="K22" s="28" t="n">
        <f aca="false">J22+H22</f>
        <v>0</v>
      </c>
      <c r="L22" s="29" t="n">
        <f aca="false">K22*0.5*C22/1000</f>
        <v>0</v>
      </c>
      <c r="N22" s="30" t="s">
        <v>138</v>
      </c>
      <c r="O22" s="31" t="n">
        <v>0</v>
      </c>
      <c r="P22" s="31" t="n">
        <v>0</v>
      </c>
      <c r="Q22" s="31" t="n">
        <v>1</v>
      </c>
      <c r="R22" s="31" t="n">
        <v>0</v>
      </c>
      <c r="S22" s="31" t="n">
        <v>0</v>
      </c>
      <c r="T22" s="32" t="n">
        <f aca="false">(O22*2+P22*7+Q22*3+R22*1.5+S22)*0.5*C22/1000</f>
        <v>0.21</v>
      </c>
      <c r="V22" s="33" t="s">
        <v>138</v>
      </c>
      <c r="W22" s="34" t="n">
        <v>0</v>
      </c>
      <c r="X22" s="34" t="n">
        <v>0</v>
      </c>
      <c r="Y22" s="34" t="n">
        <v>0</v>
      </c>
      <c r="Z22" s="34" t="n">
        <v>0</v>
      </c>
      <c r="AA22" s="34" t="n">
        <v>-3</v>
      </c>
      <c r="AB22" s="35" t="n">
        <f aca="false">(W22*2+X22*7+Y22*3+Z22*1.5+AA22)*0.5*C22/1000</f>
        <v>-0.21</v>
      </c>
    </row>
    <row r="23" customFormat="false" ht="15" hidden="false" customHeight="false" outlineLevel="0" collapsed="false">
      <c r="A23" s="24" t="s">
        <v>87</v>
      </c>
      <c r="B23" s="52" t="n">
        <v>130</v>
      </c>
      <c r="C23" s="53" t="n">
        <v>150</v>
      </c>
      <c r="D23" s="26" t="n">
        <v>0</v>
      </c>
      <c r="E23" s="26" t="n">
        <v>0</v>
      </c>
      <c r="F23" s="26" t="n">
        <v>0</v>
      </c>
      <c r="G23" s="26" t="n">
        <v>0</v>
      </c>
      <c r="H23" s="27" t="n">
        <v>0</v>
      </c>
      <c r="I23" s="28" t="n">
        <f aca="false">I22+H23*0.5</f>
        <v>5</v>
      </c>
      <c r="J23" s="28" t="n">
        <f aca="false">D23*2+E23*7+F23*3+G23*1.5</f>
        <v>0</v>
      </c>
      <c r="K23" s="28" t="n">
        <f aca="false">J23+H23</f>
        <v>0</v>
      </c>
      <c r="L23" s="29" t="n">
        <f aca="false">K23*0.5*C23/1000</f>
        <v>0</v>
      </c>
      <c r="N23" s="30" t="s">
        <v>87</v>
      </c>
      <c r="O23" s="31" t="n">
        <v>0</v>
      </c>
      <c r="P23" s="31" t="n">
        <v>0</v>
      </c>
      <c r="Q23" s="31" t="n">
        <v>1</v>
      </c>
      <c r="R23" s="31" t="n">
        <v>0</v>
      </c>
      <c r="S23" s="31" t="n">
        <v>0</v>
      </c>
      <c r="T23" s="32" t="n">
        <f aca="false">(O23*2+P23*7+Q23*3+R23*1.5+S23)*0.5*C23/1000</f>
        <v>0.225</v>
      </c>
      <c r="V23" s="33" t="s">
        <v>87</v>
      </c>
      <c r="W23" s="34" t="n">
        <v>0</v>
      </c>
      <c r="X23" s="34" t="n">
        <v>0</v>
      </c>
      <c r="Y23" s="34" t="n">
        <v>0</v>
      </c>
      <c r="Z23" s="34" t="n">
        <v>0</v>
      </c>
      <c r="AA23" s="34" t="n">
        <v>-3</v>
      </c>
      <c r="AB23" s="35" t="n">
        <f aca="false">(W23*2+X23*7+Y23*3+Z23*1.5+AA23)*0.5*C23/1000</f>
        <v>-0.225</v>
      </c>
    </row>
    <row r="24" customFormat="false" ht="15" hidden="false" customHeight="false" outlineLevel="0" collapsed="false">
      <c r="A24" s="24" t="s">
        <v>139</v>
      </c>
      <c r="B24" s="52" t="n">
        <v>130</v>
      </c>
      <c r="C24" s="53" t="n">
        <v>90</v>
      </c>
      <c r="D24" s="26" t="n">
        <v>0</v>
      </c>
      <c r="E24" s="26" t="n">
        <v>0</v>
      </c>
      <c r="F24" s="26" t="n">
        <v>0</v>
      </c>
      <c r="G24" s="26" t="n">
        <v>0</v>
      </c>
      <c r="H24" s="27" t="n">
        <v>0</v>
      </c>
      <c r="I24" s="28" t="n">
        <f aca="false">I23+H24*0.5</f>
        <v>5</v>
      </c>
      <c r="J24" s="28" t="n">
        <f aca="false">D24*2+E24*7+F24*3+G24*1.5</f>
        <v>0</v>
      </c>
      <c r="K24" s="28" t="n">
        <f aca="false">J24+H24</f>
        <v>0</v>
      </c>
      <c r="L24" s="29" t="n">
        <f aca="false">K24*0.5*C24/1000</f>
        <v>0</v>
      </c>
      <c r="N24" s="30" t="s">
        <v>139</v>
      </c>
      <c r="O24" s="31" t="n">
        <v>0</v>
      </c>
      <c r="P24" s="31" t="n">
        <v>0</v>
      </c>
      <c r="Q24" s="31" t="n">
        <v>0</v>
      </c>
      <c r="R24" s="31" t="n">
        <v>0</v>
      </c>
      <c r="S24" s="31" t="n">
        <v>0</v>
      </c>
      <c r="T24" s="32" t="n">
        <f aca="false">(O24*2+P24*7+Q24*3+R24*1.5+S24)*0.5*C24/1000</f>
        <v>0</v>
      </c>
      <c r="V24" s="33" t="s">
        <v>139</v>
      </c>
      <c r="W24" s="34" t="n">
        <v>1</v>
      </c>
      <c r="X24" s="34" t="n">
        <v>0</v>
      </c>
      <c r="Y24" s="34" t="n">
        <v>0</v>
      </c>
      <c r="Z24" s="34" t="n">
        <v>0</v>
      </c>
      <c r="AA24" s="34" t="n">
        <v>-3</v>
      </c>
      <c r="AB24" s="35" t="n">
        <f aca="false">(W24*2+X24*7+Y24*3+Z24*1.5+AA24)*0.5*C24/1000</f>
        <v>-0.045</v>
      </c>
    </row>
    <row r="25" customFormat="false" ht="15" hidden="false" customHeight="false" outlineLevel="0" collapsed="false">
      <c r="A25" s="24" t="s">
        <v>88</v>
      </c>
      <c r="B25" s="52" t="n">
        <v>85</v>
      </c>
      <c r="C25" s="53" t="n">
        <v>60</v>
      </c>
      <c r="D25" s="26" t="n">
        <v>0</v>
      </c>
      <c r="E25" s="26" t="n">
        <v>0</v>
      </c>
      <c r="F25" s="26" t="n">
        <v>0</v>
      </c>
      <c r="G25" s="26" t="n">
        <v>0</v>
      </c>
      <c r="H25" s="27" t="n">
        <v>0</v>
      </c>
      <c r="I25" s="28" t="n">
        <f aca="false">I24+H25*0.5</f>
        <v>5</v>
      </c>
      <c r="J25" s="28" t="n">
        <f aca="false">D25*2+E25*7+F25*3+G25*1.5</f>
        <v>0</v>
      </c>
      <c r="K25" s="28" t="n">
        <f aca="false">J25+H25</f>
        <v>0</v>
      </c>
      <c r="L25" s="29" t="n">
        <f aca="false">K25*0.5*C25/1000</f>
        <v>0</v>
      </c>
      <c r="N25" s="30" t="s">
        <v>88</v>
      </c>
      <c r="O25" s="31" t="n">
        <v>0</v>
      </c>
      <c r="P25" s="31" t="n">
        <v>0</v>
      </c>
      <c r="Q25" s="31" t="n">
        <v>0</v>
      </c>
      <c r="R25" s="31" t="n">
        <v>0</v>
      </c>
      <c r="S25" s="31" t="n">
        <v>0</v>
      </c>
      <c r="T25" s="32" t="n">
        <f aca="false">(O25*2+P25*7+Q25*3+R25*1.5+S25)*0.5*C25/1000</f>
        <v>0</v>
      </c>
      <c r="V25" s="33" t="s">
        <v>88</v>
      </c>
      <c r="W25" s="34" t="n">
        <v>0</v>
      </c>
      <c r="X25" s="34" t="n">
        <v>0</v>
      </c>
      <c r="Y25" s="34" t="n">
        <v>0</v>
      </c>
      <c r="Z25" s="34" t="n">
        <v>0</v>
      </c>
      <c r="AA25" s="34" t="n">
        <v>2</v>
      </c>
      <c r="AB25" s="35" t="n">
        <f aca="false">(W25*2+X25*7+Y25*3+Z25*1.5+AA25)*0.5*C25/1000</f>
        <v>0.06</v>
      </c>
    </row>
    <row r="26" customFormat="false" ht="15" hidden="false" customHeight="false" outlineLevel="0" collapsed="false">
      <c r="A26" s="24" t="s">
        <v>140</v>
      </c>
      <c r="B26" s="52" t="n">
        <v>85</v>
      </c>
      <c r="C26" s="53" t="n">
        <v>30</v>
      </c>
      <c r="D26" s="26" t="n">
        <v>0</v>
      </c>
      <c r="E26" s="26" t="n">
        <v>0</v>
      </c>
      <c r="F26" s="26" t="n">
        <v>0</v>
      </c>
      <c r="G26" s="26" t="n">
        <v>0</v>
      </c>
      <c r="H26" s="27" t="n">
        <v>0</v>
      </c>
      <c r="I26" s="28" t="n">
        <f aca="false">I25+H26*0.5</f>
        <v>5</v>
      </c>
      <c r="J26" s="28" t="n">
        <f aca="false">D26*2+E26*7+F26*3+G26*1.5</f>
        <v>0</v>
      </c>
      <c r="K26" s="28" t="n">
        <f aca="false">J26+H26</f>
        <v>0</v>
      </c>
      <c r="L26" s="29" t="n">
        <f aca="false">K26*0.5*C26/1000</f>
        <v>0</v>
      </c>
      <c r="N26" s="30" t="s">
        <v>140</v>
      </c>
      <c r="O26" s="31" t="n">
        <v>0</v>
      </c>
      <c r="P26" s="31" t="n">
        <v>0</v>
      </c>
      <c r="Q26" s="31" t="n">
        <v>0</v>
      </c>
      <c r="R26" s="31" t="n">
        <v>0</v>
      </c>
      <c r="S26" s="31" t="n">
        <v>0</v>
      </c>
      <c r="T26" s="32" t="n">
        <f aca="false">(O26*2+P26*7+Q26*3+R26*1.5+S26)*0.5*C26/1000</f>
        <v>0</v>
      </c>
      <c r="V26" s="33" t="s">
        <v>140</v>
      </c>
      <c r="W26" s="34" t="n">
        <v>1</v>
      </c>
      <c r="X26" s="34" t="n">
        <v>0</v>
      </c>
      <c r="Y26" s="34" t="n">
        <v>1</v>
      </c>
      <c r="Z26" s="34" t="n">
        <v>0</v>
      </c>
      <c r="AA26" s="34" t="n">
        <v>3</v>
      </c>
      <c r="AB26" s="35" t="n">
        <f aca="false">(W26*2+X26*7+Y26*3+Z26*1.5+AA26)*0.5*C26/1000</f>
        <v>0.12</v>
      </c>
    </row>
    <row r="27" customFormat="false" ht="15" hidden="false" customHeight="false" outlineLevel="0" collapsed="false">
      <c r="A27" s="24" t="s">
        <v>89</v>
      </c>
      <c r="B27" s="52" t="n">
        <v>60</v>
      </c>
      <c r="C27" s="53" t="n">
        <v>40</v>
      </c>
      <c r="D27" s="26" t="n">
        <v>0</v>
      </c>
      <c r="E27" s="26" t="n">
        <v>0</v>
      </c>
      <c r="F27" s="26" t="n">
        <v>0</v>
      </c>
      <c r="G27" s="26" t="n">
        <v>0</v>
      </c>
      <c r="H27" s="27" t="n">
        <v>0</v>
      </c>
      <c r="I27" s="28" t="n">
        <f aca="false">I26+H27*0.5</f>
        <v>5</v>
      </c>
      <c r="J27" s="28" t="n">
        <f aca="false">D27*2+E27*7+F27*3+G27*1.5</f>
        <v>0</v>
      </c>
      <c r="K27" s="28" t="n">
        <f aca="false">J27+H27</f>
        <v>0</v>
      </c>
      <c r="L27" s="29" t="n">
        <f aca="false">K27*0.5*C27/1000</f>
        <v>0</v>
      </c>
      <c r="N27" s="30" t="s">
        <v>89</v>
      </c>
      <c r="O27" s="31" t="n">
        <v>0</v>
      </c>
      <c r="P27" s="31" t="n">
        <v>0</v>
      </c>
      <c r="Q27" s="31" t="n">
        <v>0</v>
      </c>
      <c r="R27" s="31" t="n">
        <v>0</v>
      </c>
      <c r="S27" s="31" t="n">
        <v>0</v>
      </c>
      <c r="T27" s="32" t="n">
        <f aca="false">(O27*2+P27*7+Q27*3+R27*1.5+S27)*0.5*C27/1000</f>
        <v>0</v>
      </c>
      <c r="V27" s="33" t="s">
        <v>89</v>
      </c>
      <c r="W27" s="34" t="n">
        <v>0</v>
      </c>
      <c r="X27" s="34" t="n">
        <v>0</v>
      </c>
      <c r="Y27" s="34" t="n">
        <v>1</v>
      </c>
      <c r="Z27" s="34" t="n">
        <v>0</v>
      </c>
      <c r="AA27" s="34" t="n">
        <v>3</v>
      </c>
      <c r="AB27" s="35" t="n">
        <f aca="false">(W27*2+X27*7+Y27*3+Z27*1.5+AA27)*0.5*C27/1000</f>
        <v>0.12</v>
      </c>
    </row>
    <row r="28" customFormat="false" ht="15" hidden="false" customHeight="false" outlineLevel="0" collapsed="false">
      <c r="A28" s="24" t="s">
        <v>141</v>
      </c>
      <c r="B28" s="52" t="n">
        <v>60</v>
      </c>
      <c r="C28" s="53" t="n">
        <v>70</v>
      </c>
      <c r="D28" s="26" t="n">
        <v>0</v>
      </c>
      <c r="E28" s="26" t="n">
        <v>0</v>
      </c>
      <c r="F28" s="26" t="n">
        <v>0</v>
      </c>
      <c r="G28" s="26" t="n">
        <v>0</v>
      </c>
      <c r="H28" s="27" t="n">
        <v>0</v>
      </c>
      <c r="I28" s="28" t="n">
        <f aca="false">I27+H28*0.5</f>
        <v>5</v>
      </c>
      <c r="J28" s="28" t="n">
        <f aca="false">D28*2+E28*7+F28*3+G28*1.5</f>
        <v>0</v>
      </c>
      <c r="K28" s="28" t="n">
        <f aca="false">J28+H28</f>
        <v>0</v>
      </c>
      <c r="L28" s="29" t="n">
        <f aca="false">K28*0.5*C28/1000</f>
        <v>0</v>
      </c>
      <c r="N28" s="30" t="s">
        <v>141</v>
      </c>
      <c r="O28" s="31" t="n">
        <v>1</v>
      </c>
      <c r="P28" s="31" t="n">
        <v>0</v>
      </c>
      <c r="Q28" s="31" t="n">
        <v>0</v>
      </c>
      <c r="R28" s="31" t="n">
        <v>0</v>
      </c>
      <c r="S28" s="31" t="n">
        <v>0</v>
      </c>
      <c r="T28" s="32" t="n">
        <f aca="false">(O28*2+P28*7+Q28*3+R28*1.5+S28)*0.5*C28/1000</f>
        <v>0.07</v>
      </c>
      <c r="V28" s="33" t="s">
        <v>141</v>
      </c>
      <c r="W28" s="34" t="n">
        <v>0</v>
      </c>
      <c r="X28" s="34" t="n">
        <v>0</v>
      </c>
      <c r="Y28" s="34" t="n">
        <v>0</v>
      </c>
      <c r="Z28" s="34" t="n">
        <v>0</v>
      </c>
      <c r="AA28" s="34" t="n">
        <v>-3</v>
      </c>
      <c r="AB28" s="35" t="n">
        <f aca="false">(W28*2+X28*7+Y28*3+Z28*1.5+AA28)*0.5*C28/1000</f>
        <v>-0.105</v>
      </c>
    </row>
    <row r="29" customFormat="false" ht="15" hidden="false" customHeight="false" outlineLevel="0" collapsed="false">
      <c r="A29" s="24" t="s">
        <v>90</v>
      </c>
      <c r="B29" s="52" t="n">
        <v>45</v>
      </c>
      <c r="C29" s="53" t="n">
        <v>50</v>
      </c>
      <c r="D29" s="26" t="n">
        <v>0</v>
      </c>
      <c r="E29" s="26" t="n">
        <v>0</v>
      </c>
      <c r="F29" s="26" t="n">
        <v>0</v>
      </c>
      <c r="G29" s="26" t="n">
        <v>0</v>
      </c>
      <c r="H29" s="27" t="n">
        <v>0</v>
      </c>
      <c r="I29" s="28" t="n">
        <f aca="false">I28+H29*0.5</f>
        <v>5</v>
      </c>
      <c r="J29" s="28" t="n">
        <f aca="false">D29*2+E29*7+F29*3+G29*1.5</f>
        <v>0</v>
      </c>
      <c r="K29" s="28" t="n">
        <f aca="false">J29+H29</f>
        <v>0</v>
      </c>
      <c r="L29" s="29" t="n">
        <f aca="false">K29*0.5*C29/1000</f>
        <v>0</v>
      </c>
      <c r="N29" s="30" t="s">
        <v>90</v>
      </c>
      <c r="O29" s="31" t="n">
        <v>1</v>
      </c>
      <c r="P29" s="31" t="n">
        <v>0</v>
      </c>
      <c r="Q29" s="31" t="n">
        <v>0</v>
      </c>
      <c r="R29" s="31" t="n">
        <v>0</v>
      </c>
      <c r="S29" s="31" t="n">
        <v>0</v>
      </c>
      <c r="T29" s="32" t="n">
        <f aca="false">(O29*2+P29*7+Q29*3+R29*1.5+S29)*0.5*C29/1000</f>
        <v>0.05</v>
      </c>
      <c r="V29" s="33" t="s">
        <v>90</v>
      </c>
      <c r="W29" s="34" t="n">
        <v>0</v>
      </c>
      <c r="X29" s="34" t="n">
        <v>0</v>
      </c>
      <c r="Y29" s="34" t="n">
        <v>1</v>
      </c>
      <c r="Z29" s="34" t="n">
        <v>0</v>
      </c>
      <c r="AA29" s="34" t="n">
        <v>3</v>
      </c>
      <c r="AB29" s="35" t="n">
        <f aca="false">(W29*2+X29*7+Y29*3+Z29*1.5+AA29)*0.5*C29/1000</f>
        <v>0.15</v>
      </c>
    </row>
    <row r="30" customFormat="false" ht="15" hidden="false" customHeight="false" outlineLevel="0" collapsed="false">
      <c r="A30" s="24" t="s">
        <v>142</v>
      </c>
      <c r="B30" s="52" t="n">
        <v>45</v>
      </c>
      <c r="C30" s="53" t="n">
        <v>30</v>
      </c>
      <c r="D30" s="26" t="n">
        <v>0</v>
      </c>
      <c r="E30" s="26" t="n">
        <v>0</v>
      </c>
      <c r="F30" s="26" t="n">
        <v>0</v>
      </c>
      <c r="G30" s="26" t="n">
        <v>0</v>
      </c>
      <c r="H30" s="27" t="n">
        <v>0</v>
      </c>
      <c r="I30" s="28" t="n">
        <f aca="false">I29+H30*0.5</f>
        <v>5</v>
      </c>
      <c r="J30" s="28" t="n">
        <f aca="false">D30*2+E30*7+F30*3+G30*1.5</f>
        <v>0</v>
      </c>
      <c r="K30" s="28" t="n">
        <f aca="false">J30+H30</f>
        <v>0</v>
      </c>
      <c r="L30" s="29" t="n">
        <f aca="false">K30*0.5*C30/1000</f>
        <v>0</v>
      </c>
      <c r="N30" s="30" t="s">
        <v>142</v>
      </c>
      <c r="O30" s="31" t="n">
        <v>0</v>
      </c>
      <c r="P30" s="31" t="n">
        <v>0</v>
      </c>
      <c r="Q30" s="31" t="n">
        <v>0</v>
      </c>
      <c r="R30" s="31" t="n">
        <v>0</v>
      </c>
      <c r="S30" s="31" t="n">
        <v>0</v>
      </c>
      <c r="T30" s="32" t="n">
        <f aca="false">(O30*2+P30*7+Q30*3+R30*1.5+S30)*0.5*C30/1000</f>
        <v>0</v>
      </c>
      <c r="V30" s="33" t="s">
        <v>142</v>
      </c>
      <c r="W30" s="34" t="n">
        <v>0</v>
      </c>
      <c r="X30" s="34" t="n">
        <v>0</v>
      </c>
      <c r="Y30" s="34" t="n">
        <v>1</v>
      </c>
      <c r="Z30" s="34" t="n">
        <v>1</v>
      </c>
      <c r="AA30" s="34" t="n">
        <v>3</v>
      </c>
      <c r="AB30" s="35" t="n">
        <f aca="false">(W30*2+X30*7+Y30*3+Z30*1.5+AA30)*0.5*C30/1000</f>
        <v>0.1125</v>
      </c>
    </row>
    <row r="31" customFormat="false" ht="15" hidden="false" customHeight="false" outlineLevel="0" collapsed="false">
      <c r="A31" s="24" t="s">
        <v>91</v>
      </c>
      <c r="B31" s="52" t="n">
        <v>40</v>
      </c>
      <c r="C31" s="53" t="n">
        <v>25</v>
      </c>
      <c r="D31" s="26" t="n">
        <v>0</v>
      </c>
      <c r="E31" s="26" t="n">
        <v>0</v>
      </c>
      <c r="F31" s="26" t="n">
        <v>0</v>
      </c>
      <c r="G31" s="26" t="n">
        <v>0</v>
      </c>
      <c r="H31" s="27" t="n">
        <v>0</v>
      </c>
      <c r="I31" s="28" t="n">
        <f aca="false">I30+H31*0.5</f>
        <v>5</v>
      </c>
      <c r="J31" s="28" t="n">
        <f aca="false">D31*2+E31*7+F31*3+G31*1.5</f>
        <v>0</v>
      </c>
      <c r="K31" s="28" t="n">
        <f aca="false">J31+H31</f>
        <v>0</v>
      </c>
      <c r="L31" s="29" t="n">
        <f aca="false">K31*0.5*C31/1000</f>
        <v>0</v>
      </c>
      <c r="N31" s="30" t="s">
        <v>91</v>
      </c>
      <c r="O31" s="31" t="n">
        <v>0</v>
      </c>
      <c r="P31" s="31" t="n">
        <v>0</v>
      </c>
      <c r="Q31" s="31" t="n">
        <v>0</v>
      </c>
      <c r="R31" s="31" t="n">
        <v>0</v>
      </c>
      <c r="S31" s="31" t="n">
        <v>0</v>
      </c>
      <c r="T31" s="32" t="n">
        <f aca="false">(O31*2+P31*7+Q31*3+R31*1.5+S31)*0.5*C31/1000</f>
        <v>0</v>
      </c>
      <c r="V31" s="33" t="s">
        <v>91</v>
      </c>
      <c r="W31" s="34" t="n">
        <v>1</v>
      </c>
      <c r="X31" s="34" t="n">
        <v>0</v>
      </c>
      <c r="Y31" s="34" t="n">
        <v>1</v>
      </c>
      <c r="Z31" s="34" t="n">
        <v>1</v>
      </c>
      <c r="AA31" s="34" t="n">
        <v>3</v>
      </c>
      <c r="AB31" s="35" t="n">
        <f aca="false">(W31*2+X31*7+Y31*3+Z31*1.5+AA31)*0.5*C31/1000</f>
        <v>0.11875</v>
      </c>
    </row>
    <row r="32" customFormat="false" ht="15" hidden="false" customHeight="false" outlineLevel="0" collapsed="false">
      <c r="A32" s="24" t="s">
        <v>143</v>
      </c>
      <c r="B32" s="52" t="n">
        <v>40</v>
      </c>
      <c r="C32" s="53" t="n">
        <v>35</v>
      </c>
      <c r="D32" s="26" t="n">
        <v>0</v>
      </c>
      <c r="E32" s="26" t="n">
        <v>0</v>
      </c>
      <c r="F32" s="26" t="n">
        <v>0</v>
      </c>
      <c r="G32" s="26" t="n">
        <v>0</v>
      </c>
      <c r="H32" s="27" t="n">
        <v>0</v>
      </c>
      <c r="I32" s="28" t="n">
        <f aca="false">I31+H32*0.5</f>
        <v>5</v>
      </c>
      <c r="J32" s="28" t="n">
        <f aca="false">D32*2+E32*7+F32*3+G32*1.5</f>
        <v>0</v>
      </c>
      <c r="K32" s="28" t="n">
        <f aca="false">J32+H32</f>
        <v>0</v>
      </c>
      <c r="L32" s="29" t="n">
        <f aca="false">K32*0.5*C32/1000</f>
        <v>0</v>
      </c>
      <c r="N32" s="30" t="s">
        <v>143</v>
      </c>
      <c r="O32" s="31" t="n">
        <v>0</v>
      </c>
      <c r="P32" s="31" t="n">
        <v>0</v>
      </c>
      <c r="Q32" s="31" t="n">
        <v>0</v>
      </c>
      <c r="R32" s="31" t="n">
        <v>0</v>
      </c>
      <c r="S32" s="31" t="n">
        <v>0</v>
      </c>
      <c r="T32" s="32" t="n">
        <f aca="false">(O32*2+P32*7+Q32*3+R32*1.5+S32)*0.5*C32/1000</f>
        <v>0</v>
      </c>
      <c r="V32" s="33" t="s">
        <v>143</v>
      </c>
      <c r="W32" s="34" t="n">
        <v>0</v>
      </c>
      <c r="X32" s="34" t="n">
        <v>0</v>
      </c>
      <c r="Y32" s="34" t="n">
        <v>1</v>
      </c>
      <c r="Z32" s="34" t="n">
        <v>1</v>
      </c>
      <c r="AA32" s="34" t="n">
        <v>3</v>
      </c>
      <c r="AB32" s="35" t="n">
        <f aca="false">(W32*2+X32*7+Y32*3+Z32*1.5+AA32)*0.5*C32/1000</f>
        <v>0.13125</v>
      </c>
    </row>
    <row r="33" customFormat="false" ht="15" hidden="false" customHeight="false" outlineLevel="0" collapsed="false">
      <c r="A33" s="24" t="s">
        <v>92</v>
      </c>
      <c r="B33" s="52" t="n">
        <v>55</v>
      </c>
      <c r="C33" s="53" t="n">
        <v>40</v>
      </c>
      <c r="D33" s="26" t="n">
        <v>0</v>
      </c>
      <c r="E33" s="26" t="n">
        <v>0</v>
      </c>
      <c r="F33" s="26" t="n">
        <v>0</v>
      </c>
      <c r="G33" s="26" t="n">
        <v>0</v>
      </c>
      <c r="H33" s="27" t="n">
        <v>0</v>
      </c>
      <c r="I33" s="28" t="n">
        <f aca="false">I32+H33*0.5</f>
        <v>5</v>
      </c>
      <c r="J33" s="28" t="n">
        <f aca="false">D33*2+E33*7+F33*3+G33*1.5</f>
        <v>0</v>
      </c>
      <c r="K33" s="28" t="n">
        <f aca="false">J33+H33</f>
        <v>0</v>
      </c>
      <c r="L33" s="29" t="n">
        <f aca="false">K33*0.5*C33/1000</f>
        <v>0</v>
      </c>
      <c r="N33" s="30" t="s">
        <v>92</v>
      </c>
      <c r="O33" s="31" t="n">
        <v>0</v>
      </c>
      <c r="P33" s="31" t="n">
        <v>0</v>
      </c>
      <c r="Q33" s="31" t="n">
        <v>0</v>
      </c>
      <c r="R33" s="31" t="n">
        <v>0</v>
      </c>
      <c r="S33" s="31" t="n">
        <v>0</v>
      </c>
      <c r="T33" s="32" t="n">
        <f aca="false">(O33*2+P33*7+Q33*3+R33*1.5+S33)*0.5*C33/1000</f>
        <v>0</v>
      </c>
      <c r="V33" s="33" t="s">
        <v>92</v>
      </c>
      <c r="W33" s="34" t="n">
        <v>1</v>
      </c>
      <c r="X33" s="34" t="n">
        <v>0</v>
      </c>
      <c r="Y33" s="34" t="n">
        <v>1</v>
      </c>
      <c r="Z33" s="34" t="n">
        <v>1</v>
      </c>
      <c r="AA33" s="34" t="n">
        <v>3</v>
      </c>
      <c r="AB33" s="35" t="n">
        <f aca="false">(W33*2+X33*7+Y33*3+Z33*1.5+AA33)*0.5*C33/1000</f>
        <v>0.19</v>
      </c>
    </row>
    <row r="34" customFormat="false" ht="15" hidden="false" customHeight="false" outlineLevel="0" collapsed="false">
      <c r="A34" s="24" t="s">
        <v>144</v>
      </c>
      <c r="B34" s="52" t="n">
        <v>55</v>
      </c>
      <c r="C34" s="53" t="n">
        <v>70</v>
      </c>
      <c r="D34" s="26" t="n">
        <v>0</v>
      </c>
      <c r="E34" s="26" t="n">
        <v>0</v>
      </c>
      <c r="F34" s="26" t="n">
        <v>0</v>
      </c>
      <c r="G34" s="26" t="n">
        <v>0</v>
      </c>
      <c r="H34" s="27" t="n">
        <v>0</v>
      </c>
      <c r="I34" s="28" t="n">
        <f aca="false">I33+H34*0.5</f>
        <v>5</v>
      </c>
      <c r="J34" s="28" t="n">
        <f aca="false">D34*2+E34*7+F34*3+G34*1.5</f>
        <v>0</v>
      </c>
      <c r="K34" s="28" t="n">
        <f aca="false">J34+H34</f>
        <v>0</v>
      </c>
      <c r="L34" s="29" t="n">
        <f aca="false">K34*0.5*C34/1000</f>
        <v>0</v>
      </c>
      <c r="N34" s="30" t="s">
        <v>144</v>
      </c>
      <c r="O34" s="31" t="n">
        <v>0</v>
      </c>
      <c r="P34" s="31" t="n">
        <v>0</v>
      </c>
      <c r="Q34" s="31" t="n">
        <v>0</v>
      </c>
      <c r="R34" s="31" t="n">
        <v>0</v>
      </c>
      <c r="S34" s="31" t="n">
        <v>0</v>
      </c>
      <c r="T34" s="32" t="n">
        <f aca="false">(O34*2+P34*7+Q34*3+R34*1.5+S34)*0.5*C34/1000</f>
        <v>0</v>
      </c>
      <c r="V34" s="33" t="s">
        <v>144</v>
      </c>
      <c r="W34" s="34" t="n">
        <v>0</v>
      </c>
      <c r="X34" s="34" t="n">
        <v>0</v>
      </c>
      <c r="Y34" s="34" t="n">
        <v>0</v>
      </c>
      <c r="Z34" s="34" t="n">
        <v>0</v>
      </c>
      <c r="AA34" s="34" t="n">
        <v>0</v>
      </c>
      <c r="AB34" s="35" t="n">
        <f aca="false">(W34*2+X34*7+Y34*3+Z34*1.5+AA34)*0.5*C34/1000</f>
        <v>0</v>
      </c>
    </row>
    <row r="35" customFormat="false" ht="15" hidden="false" customHeight="false" outlineLevel="0" collapsed="false">
      <c r="A35" s="24" t="s">
        <v>93</v>
      </c>
      <c r="B35" s="52" t="n">
        <v>80</v>
      </c>
      <c r="C35" s="53" t="n">
        <v>90</v>
      </c>
      <c r="D35" s="26" t="n">
        <v>0</v>
      </c>
      <c r="E35" s="26" t="n">
        <v>0</v>
      </c>
      <c r="F35" s="26" t="n">
        <v>0</v>
      </c>
      <c r="G35" s="26" t="n">
        <v>0</v>
      </c>
      <c r="H35" s="27" t="n">
        <v>0</v>
      </c>
      <c r="I35" s="28" t="n">
        <f aca="false">I34+H35*0.5</f>
        <v>5</v>
      </c>
      <c r="J35" s="28" t="n">
        <f aca="false">D35*2+E35*7+F35*3+G35*1.5</f>
        <v>0</v>
      </c>
      <c r="K35" s="28" t="n">
        <f aca="false">J35+H35</f>
        <v>0</v>
      </c>
      <c r="L35" s="29" t="n">
        <f aca="false">K35*0.5*C35/1000</f>
        <v>0</v>
      </c>
      <c r="N35" s="30" t="s">
        <v>93</v>
      </c>
      <c r="O35" s="31" t="n">
        <v>1</v>
      </c>
      <c r="P35" s="31" t="n">
        <v>0</v>
      </c>
      <c r="Q35" s="31" t="n">
        <v>0</v>
      </c>
      <c r="R35" s="31" t="n">
        <v>0</v>
      </c>
      <c r="S35" s="31" t="n">
        <v>0</v>
      </c>
      <c r="T35" s="32" t="n">
        <f aca="false">(O35*2+P35*7+Q35*3+R35*1.5+S35)*0.5*C35/1000</f>
        <v>0.09</v>
      </c>
      <c r="V35" s="33" t="s">
        <v>93</v>
      </c>
      <c r="W35" s="34" t="n">
        <v>0</v>
      </c>
      <c r="X35" s="34" t="n">
        <v>0</v>
      </c>
      <c r="Y35" s="34" t="n">
        <v>0</v>
      </c>
      <c r="Z35" s="34" t="n">
        <v>0</v>
      </c>
      <c r="AA35" s="34" t="n">
        <v>-3</v>
      </c>
      <c r="AB35" s="35" t="n">
        <f aca="false">(W35*2+X35*7+Y35*3+Z35*1.5+AA35)*0.5*C35/1000</f>
        <v>-0.135</v>
      </c>
    </row>
    <row r="36" customFormat="false" ht="15" hidden="false" customHeight="false" outlineLevel="0" collapsed="false">
      <c r="A36" s="24" t="s">
        <v>145</v>
      </c>
      <c r="B36" s="52" t="n">
        <v>80</v>
      </c>
      <c r="C36" s="53" t="n">
        <v>70</v>
      </c>
      <c r="D36" s="26" t="n">
        <v>0</v>
      </c>
      <c r="E36" s="26" t="n">
        <v>0</v>
      </c>
      <c r="F36" s="26" t="n">
        <v>0</v>
      </c>
      <c r="G36" s="26" t="n">
        <v>0</v>
      </c>
      <c r="H36" s="27" t="n">
        <v>0</v>
      </c>
      <c r="I36" s="28" t="n">
        <f aca="false">I35+H36*0.5</f>
        <v>5</v>
      </c>
      <c r="J36" s="28" t="n">
        <f aca="false">D36*2+E36*7+F36*3+G36*1.5</f>
        <v>0</v>
      </c>
      <c r="K36" s="28" t="n">
        <f aca="false">J36+H36</f>
        <v>0</v>
      </c>
      <c r="L36" s="29" t="n">
        <f aca="false">K36*0.5*C36/1000</f>
        <v>0</v>
      </c>
      <c r="N36" s="30" t="s">
        <v>145</v>
      </c>
      <c r="O36" s="31" t="n">
        <v>0</v>
      </c>
      <c r="P36" s="31" t="n">
        <v>0</v>
      </c>
      <c r="Q36" s="31" t="n">
        <v>0</v>
      </c>
      <c r="R36" s="31" t="n">
        <v>0</v>
      </c>
      <c r="S36" s="31" t="n">
        <v>0</v>
      </c>
      <c r="T36" s="32" t="n">
        <f aca="false">(O36*2+P36*7+Q36*3+R36*1.5+S36)*0.5*C36/1000</f>
        <v>0</v>
      </c>
      <c r="V36" s="33" t="s">
        <v>145</v>
      </c>
      <c r="W36" s="34" t="n">
        <v>0</v>
      </c>
      <c r="X36" s="34" t="n">
        <v>0</v>
      </c>
      <c r="Y36" s="34" t="n">
        <v>0</v>
      </c>
      <c r="Z36" s="34" t="n">
        <v>0</v>
      </c>
      <c r="AA36" s="34" t="n">
        <v>3</v>
      </c>
      <c r="AB36" s="35" t="n">
        <f aca="false">(W36*2+X36*7+Y36*3+Z36*1.5+AA36)*0.5*C36/1000</f>
        <v>0.105</v>
      </c>
    </row>
    <row r="37" customFormat="false" ht="15" hidden="false" customHeight="false" outlineLevel="0" collapsed="false">
      <c r="A37" s="24" t="s">
        <v>94</v>
      </c>
      <c r="B37" s="52" t="n">
        <v>110</v>
      </c>
      <c r="C37" s="53" t="n">
        <v>130</v>
      </c>
      <c r="D37" s="26" t="n">
        <v>0</v>
      </c>
      <c r="E37" s="26" t="n">
        <v>0</v>
      </c>
      <c r="F37" s="26" t="n">
        <v>0</v>
      </c>
      <c r="G37" s="26" t="n">
        <v>0</v>
      </c>
      <c r="H37" s="27" t="n">
        <v>0</v>
      </c>
      <c r="I37" s="28" t="n">
        <f aca="false">I36+H37*0.5</f>
        <v>5</v>
      </c>
      <c r="J37" s="28" t="n">
        <f aca="false">D37*2+E37*7+F37*3+G37*1.5</f>
        <v>0</v>
      </c>
      <c r="K37" s="28" t="n">
        <f aca="false">J37+H37</f>
        <v>0</v>
      </c>
      <c r="L37" s="29" t="n">
        <f aca="false">K37*0.5*C37/1000</f>
        <v>0</v>
      </c>
      <c r="N37" s="30" t="s">
        <v>94</v>
      </c>
      <c r="O37" s="31" t="n">
        <v>0</v>
      </c>
      <c r="P37" s="31" t="n">
        <v>0</v>
      </c>
      <c r="Q37" s="31" t="n">
        <v>1</v>
      </c>
      <c r="R37" s="31" t="n">
        <v>0</v>
      </c>
      <c r="S37" s="31" t="n">
        <v>0</v>
      </c>
      <c r="T37" s="32" t="n">
        <f aca="false">(O37*2+P37*7+Q37*3+R37*1.5+S37)*0.5*C37/1000</f>
        <v>0.195</v>
      </c>
      <c r="V37" s="33" t="s">
        <v>94</v>
      </c>
      <c r="W37" s="34" t="n">
        <v>0</v>
      </c>
      <c r="X37" s="34" t="n">
        <v>0</v>
      </c>
      <c r="Y37" s="34" t="n">
        <v>0</v>
      </c>
      <c r="Z37" s="34" t="n">
        <v>0</v>
      </c>
      <c r="AA37" s="34" t="n">
        <v>-3</v>
      </c>
      <c r="AB37" s="35" t="n">
        <f aca="false">(W37*2+X37*7+Y37*3+Z37*1.5+AA37)*0.5*C37/1000</f>
        <v>-0.195</v>
      </c>
    </row>
    <row r="38" customFormat="false" ht="15" hidden="false" customHeight="false" outlineLevel="0" collapsed="false">
      <c r="A38" s="24" t="s">
        <v>146</v>
      </c>
      <c r="B38" s="52" t="n">
        <v>110</v>
      </c>
      <c r="C38" s="53" t="n">
        <v>90</v>
      </c>
      <c r="D38" s="26" t="n">
        <v>0</v>
      </c>
      <c r="E38" s="26" t="n">
        <v>0</v>
      </c>
      <c r="F38" s="26" t="n">
        <v>0</v>
      </c>
      <c r="G38" s="26" t="n">
        <v>0</v>
      </c>
      <c r="H38" s="27" t="n">
        <v>0</v>
      </c>
      <c r="I38" s="28" t="n">
        <f aca="false">I37+H38*0.5</f>
        <v>5</v>
      </c>
      <c r="J38" s="28" t="n">
        <f aca="false">D38*2+E38*7+F38*3+G38*1.5</f>
        <v>0</v>
      </c>
      <c r="K38" s="28" t="n">
        <f aca="false">J38+H38</f>
        <v>0</v>
      </c>
      <c r="L38" s="29" t="n">
        <f aca="false">K38*0.5*C38/1000</f>
        <v>0</v>
      </c>
      <c r="N38" s="30" t="s">
        <v>146</v>
      </c>
      <c r="O38" s="31" t="n">
        <v>0</v>
      </c>
      <c r="P38" s="31" t="n">
        <v>0</v>
      </c>
      <c r="Q38" s="31" t="n">
        <v>0</v>
      </c>
      <c r="R38" s="31" t="n">
        <v>0</v>
      </c>
      <c r="S38" s="31" t="n">
        <v>0</v>
      </c>
      <c r="T38" s="32" t="n">
        <f aca="false">(O38*2+P38*7+Q38*3+R38*1.5+S38)*0.5*C38/1000</f>
        <v>0</v>
      </c>
      <c r="V38" s="33" t="s">
        <v>146</v>
      </c>
      <c r="W38" s="34" t="n">
        <v>1</v>
      </c>
      <c r="X38" s="34" t="n">
        <v>0</v>
      </c>
      <c r="Y38" s="34" t="n">
        <v>0</v>
      </c>
      <c r="Z38" s="34" t="n">
        <v>0</v>
      </c>
      <c r="AA38" s="34" t="n">
        <v>3</v>
      </c>
      <c r="AB38" s="35" t="n">
        <f aca="false">(W38*2+X38*7+Y38*3+Z38*1.5+AA38)*0.5*C38/1000</f>
        <v>0.225</v>
      </c>
    </row>
    <row r="39" customFormat="false" ht="15" hidden="false" customHeight="false" outlineLevel="0" collapsed="false">
      <c r="A39" s="24" t="s">
        <v>95</v>
      </c>
      <c r="B39" s="52" t="n">
        <v>175</v>
      </c>
      <c r="C39" s="53" t="n">
        <v>200</v>
      </c>
      <c r="D39" s="26" t="n">
        <v>0</v>
      </c>
      <c r="E39" s="26" t="n">
        <v>0</v>
      </c>
      <c r="F39" s="26" t="n">
        <v>0</v>
      </c>
      <c r="G39" s="26" t="n">
        <v>0</v>
      </c>
      <c r="H39" s="27" t="n">
        <v>0</v>
      </c>
      <c r="I39" s="28" t="n">
        <f aca="false">I38+H39*0.5</f>
        <v>5</v>
      </c>
      <c r="J39" s="28" t="n">
        <f aca="false">D39*2+E39*7+F39*3+G39*1.5</f>
        <v>0</v>
      </c>
      <c r="K39" s="28" t="n">
        <f aca="false">J39+H39</f>
        <v>0</v>
      </c>
      <c r="L39" s="29" t="n">
        <f aca="false">K39*0.5*C39/1000</f>
        <v>0</v>
      </c>
      <c r="N39" s="30" t="s">
        <v>95</v>
      </c>
      <c r="O39" s="31" t="n">
        <v>0</v>
      </c>
      <c r="P39" s="31" t="n">
        <v>0</v>
      </c>
      <c r="Q39" s="31" t="n">
        <v>1</v>
      </c>
      <c r="R39" s="31" t="n">
        <v>0</v>
      </c>
      <c r="S39" s="31" t="n">
        <v>0</v>
      </c>
      <c r="T39" s="32" t="n">
        <f aca="false">(O39*2+P39*7+Q39*3+R39*1.5+S39)*0.5*C39/1000</f>
        <v>0.3</v>
      </c>
      <c r="V39" s="33" t="s">
        <v>95</v>
      </c>
      <c r="W39" s="34" t="n">
        <v>0</v>
      </c>
      <c r="X39" s="34" t="n">
        <v>0</v>
      </c>
      <c r="Y39" s="34" t="n">
        <v>0</v>
      </c>
      <c r="Z39" s="34" t="n">
        <v>0</v>
      </c>
      <c r="AA39" s="34" t="n">
        <v>-3</v>
      </c>
      <c r="AB39" s="35" t="n">
        <f aca="false">(W39*2+X39*7+Y39*3+Z39*1.5+AA39)*0.5*C39/1000</f>
        <v>-0.3</v>
      </c>
    </row>
    <row r="40" customFormat="false" ht="15" hidden="false" customHeight="false" outlineLevel="0" collapsed="false">
      <c r="A40" s="24" t="s">
        <v>147</v>
      </c>
      <c r="B40" s="52" t="n">
        <v>175</v>
      </c>
      <c r="C40" s="53" t="n">
        <v>250</v>
      </c>
      <c r="D40" s="26" t="n">
        <v>0</v>
      </c>
      <c r="E40" s="26" t="n">
        <v>0</v>
      </c>
      <c r="F40" s="26" t="n">
        <v>0</v>
      </c>
      <c r="G40" s="26" t="n">
        <v>0</v>
      </c>
      <c r="H40" s="27" t="n">
        <v>0</v>
      </c>
      <c r="I40" s="28" t="n">
        <f aca="false">I39+H40*0.5</f>
        <v>5</v>
      </c>
      <c r="J40" s="28" t="n">
        <f aca="false">D40*2+E40*7+F40*3+G40*1.5</f>
        <v>0</v>
      </c>
      <c r="K40" s="28" t="n">
        <f aca="false">J40+H40</f>
        <v>0</v>
      </c>
      <c r="L40" s="29" t="n">
        <f aca="false">K40*0.5*C40/1000</f>
        <v>0</v>
      </c>
      <c r="N40" s="30" t="s">
        <v>147</v>
      </c>
      <c r="O40" s="31" t="n">
        <v>1</v>
      </c>
      <c r="P40" s="31" t="n">
        <v>0</v>
      </c>
      <c r="Q40" s="31" t="n">
        <v>1</v>
      </c>
      <c r="R40" s="31" t="n">
        <v>1</v>
      </c>
      <c r="S40" s="31" t="n">
        <v>0</v>
      </c>
      <c r="T40" s="32" t="n">
        <f aca="false">(O40*2+P40*7+Q40*3+R40*1.5+S40)*0.5*C40/1000</f>
        <v>0.8125</v>
      </c>
      <c r="V40" s="33" t="s">
        <v>147</v>
      </c>
      <c r="W40" s="34" t="n">
        <v>0</v>
      </c>
      <c r="X40" s="34" t="n">
        <v>0</v>
      </c>
      <c r="Y40" s="34" t="n">
        <v>0</v>
      </c>
      <c r="Z40" s="34" t="n">
        <v>0</v>
      </c>
      <c r="AA40" s="34" t="n">
        <v>-3</v>
      </c>
      <c r="AB40" s="35" t="n">
        <f aca="false">(W40*2+X40*7+Y40*3+Z40*1.5+AA40)*0.5*C40/1000</f>
        <v>-0.375</v>
      </c>
    </row>
    <row r="41" customFormat="false" ht="15" hidden="false" customHeight="false" outlineLevel="0" collapsed="false">
      <c r="A41" s="24" t="s">
        <v>96</v>
      </c>
      <c r="B41" s="52" t="n">
        <v>230</v>
      </c>
      <c r="C41" s="53" t="n">
        <v>280</v>
      </c>
      <c r="D41" s="26" t="n">
        <v>0</v>
      </c>
      <c r="E41" s="26" t="n">
        <v>0</v>
      </c>
      <c r="F41" s="26" t="n">
        <v>0</v>
      </c>
      <c r="G41" s="26" t="n">
        <v>0</v>
      </c>
      <c r="H41" s="27" t="n">
        <v>0</v>
      </c>
      <c r="I41" s="28" t="n">
        <f aca="false">I40+H41*0.5</f>
        <v>5</v>
      </c>
      <c r="J41" s="28" t="n">
        <f aca="false">D41*2+E41*7+F41*3+G41*1.5</f>
        <v>0</v>
      </c>
      <c r="K41" s="28" t="n">
        <f aca="false">J41+H41</f>
        <v>0</v>
      </c>
      <c r="L41" s="29" t="n">
        <f aca="false">K41*0.5*C41/1000</f>
        <v>0</v>
      </c>
      <c r="N41" s="30" t="s">
        <v>96</v>
      </c>
      <c r="O41" s="31" t="n">
        <v>0</v>
      </c>
      <c r="P41" s="31" t="n">
        <v>0</v>
      </c>
      <c r="Q41" s="31" t="n">
        <v>1</v>
      </c>
      <c r="R41" s="31" t="n">
        <v>1</v>
      </c>
      <c r="S41" s="31" t="n">
        <v>0</v>
      </c>
      <c r="T41" s="32" t="n">
        <f aca="false">(O41*2+P41*7+Q41*3+R41*1.5+S41)*0.5*C41/1000</f>
        <v>0.63</v>
      </c>
      <c r="V41" s="33" t="s">
        <v>96</v>
      </c>
      <c r="W41" s="34" t="n">
        <v>0</v>
      </c>
      <c r="X41" s="34" t="n">
        <v>0</v>
      </c>
      <c r="Y41" s="34" t="n">
        <v>0</v>
      </c>
      <c r="Z41" s="34" t="n">
        <v>0</v>
      </c>
      <c r="AA41" s="34" t="n">
        <v>-3</v>
      </c>
      <c r="AB41" s="35" t="n">
        <f aca="false">(W41*2+X41*7+Y41*3+Z41*1.5+AA41)*0.5*C41/1000</f>
        <v>-0.42</v>
      </c>
    </row>
    <row r="42" customFormat="false" ht="15" hidden="false" customHeight="false" outlineLevel="0" collapsed="false">
      <c r="A42" s="24" t="s">
        <v>148</v>
      </c>
      <c r="B42" s="52" t="n">
        <v>230</v>
      </c>
      <c r="C42" s="53" t="n">
        <v>320</v>
      </c>
      <c r="D42" s="26" t="n">
        <v>0</v>
      </c>
      <c r="E42" s="26" t="n">
        <v>0</v>
      </c>
      <c r="F42" s="26" t="n">
        <v>0</v>
      </c>
      <c r="G42" s="26" t="n">
        <v>0</v>
      </c>
      <c r="H42" s="27" t="n">
        <v>0</v>
      </c>
      <c r="I42" s="28" t="n">
        <f aca="false">I41+H42*0.5</f>
        <v>5</v>
      </c>
      <c r="J42" s="28" t="n">
        <f aca="false">D42*2+E42*7+F42*3+G42*1.5</f>
        <v>0</v>
      </c>
      <c r="K42" s="28" t="n">
        <f aca="false">J42+H42</f>
        <v>0</v>
      </c>
      <c r="L42" s="29" t="n">
        <f aca="false">K42*0.5*C42/1000</f>
        <v>0</v>
      </c>
      <c r="N42" s="30" t="s">
        <v>148</v>
      </c>
      <c r="O42" s="31" t="n">
        <v>1</v>
      </c>
      <c r="P42" s="31" t="n">
        <v>0</v>
      </c>
      <c r="Q42" s="31" t="n">
        <v>1</v>
      </c>
      <c r="R42" s="31" t="n">
        <v>1</v>
      </c>
      <c r="S42" s="31" t="n">
        <v>0</v>
      </c>
      <c r="T42" s="32" t="n">
        <f aca="false">(O42*2+P42*7+Q42*3+R42*1.5+S42)*0.5*C42/1000</f>
        <v>1.04</v>
      </c>
      <c r="V42" s="33" t="s">
        <v>148</v>
      </c>
      <c r="W42" s="34" t="n">
        <v>0</v>
      </c>
      <c r="X42" s="34" t="n">
        <v>0</v>
      </c>
      <c r="Y42" s="34" t="n">
        <v>0</v>
      </c>
      <c r="Z42" s="34" t="n">
        <v>0</v>
      </c>
      <c r="AA42" s="34" t="n">
        <v>-3</v>
      </c>
      <c r="AB42" s="35" t="n">
        <f aca="false">(W42*2+X42*7+Y42*3+Z42*1.5+AA42)*0.5*C42/1000</f>
        <v>-0.48</v>
      </c>
    </row>
    <row r="43" customFormat="false" ht="15" hidden="false" customHeight="false" outlineLevel="0" collapsed="false">
      <c r="A43" s="24" t="s">
        <v>97</v>
      </c>
      <c r="B43" s="52" t="n">
        <v>215</v>
      </c>
      <c r="C43" s="53" t="n">
        <v>250</v>
      </c>
      <c r="D43" s="26" t="n">
        <v>0</v>
      </c>
      <c r="E43" s="26" t="n">
        <v>0</v>
      </c>
      <c r="F43" s="26" t="n">
        <v>0</v>
      </c>
      <c r="G43" s="26" t="n">
        <v>0</v>
      </c>
      <c r="H43" s="27" t="n">
        <v>0</v>
      </c>
      <c r="I43" s="28" t="n">
        <f aca="false">I42+H43*0.5</f>
        <v>5</v>
      </c>
      <c r="J43" s="28" t="n">
        <f aca="false">D43*2+E43*7+F43*3+G43*1.5</f>
        <v>0</v>
      </c>
      <c r="K43" s="28" t="n">
        <f aca="false">J43+H43</f>
        <v>0</v>
      </c>
      <c r="L43" s="29" t="n">
        <f aca="false">K43*0.5*C43/1000</f>
        <v>0</v>
      </c>
      <c r="N43" s="30" t="s">
        <v>97</v>
      </c>
      <c r="O43" s="31" t="n">
        <v>0</v>
      </c>
      <c r="P43" s="31" t="n">
        <v>0</v>
      </c>
      <c r="Q43" s="31" t="n">
        <v>1</v>
      </c>
      <c r="R43" s="31" t="n">
        <v>1</v>
      </c>
      <c r="S43" s="31" t="n">
        <v>0</v>
      </c>
      <c r="T43" s="32" t="n">
        <f aca="false">(O43*2+P43*7+Q43*3+R43*1.5+S43)*0.5*C43/1000</f>
        <v>0.5625</v>
      </c>
      <c r="V43" s="33" t="s">
        <v>97</v>
      </c>
      <c r="W43" s="34" t="n">
        <v>0</v>
      </c>
      <c r="X43" s="34" t="n">
        <v>0</v>
      </c>
      <c r="Y43" s="34" t="n">
        <v>0</v>
      </c>
      <c r="Z43" s="34" t="n">
        <v>0</v>
      </c>
      <c r="AA43" s="34" t="n">
        <v>-3</v>
      </c>
      <c r="AB43" s="35" t="n">
        <f aca="false">(W43*2+X43*7+Y43*3+Z43*1.5+AA43)*0.5*C43/1000</f>
        <v>-0.375</v>
      </c>
    </row>
    <row r="44" customFormat="false" ht="15" hidden="false" customHeight="false" outlineLevel="0" collapsed="false">
      <c r="A44" s="24" t="s">
        <v>149</v>
      </c>
      <c r="B44" s="52" t="n">
        <v>215</v>
      </c>
      <c r="C44" s="53" t="n">
        <v>180</v>
      </c>
      <c r="D44" s="26" t="n">
        <v>0</v>
      </c>
      <c r="E44" s="26" t="n">
        <v>0</v>
      </c>
      <c r="F44" s="26" t="n">
        <v>0</v>
      </c>
      <c r="G44" s="26" t="n">
        <v>0</v>
      </c>
      <c r="H44" s="27" t="n">
        <v>0</v>
      </c>
      <c r="I44" s="28" t="n">
        <f aca="false">I43+H44*0.5</f>
        <v>5</v>
      </c>
      <c r="J44" s="28" t="n">
        <f aca="false">D44*2+E44*7+F44*3+G44*1.5</f>
        <v>0</v>
      </c>
      <c r="K44" s="28" t="n">
        <f aca="false">J44+H44</f>
        <v>0</v>
      </c>
      <c r="L44" s="29" t="n">
        <f aca="false">K44*0.5*C44/1000</f>
        <v>0</v>
      </c>
      <c r="N44" s="30" t="s">
        <v>149</v>
      </c>
      <c r="O44" s="31" t="n">
        <v>0</v>
      </c>
      <c r="P44" s="31" t="n">
        <v>0</v>
      </c>
      <c r="Q44" s="31" t="n">
        <v>1</v>
      </c>
      <c r="R44" s="31" t="n">
        <v>0</v>
      </c>
      <c r="S44" s="31" t="n">
        <v>0</v>
      </c>
      <c r="T44" s="32" t="n">
        <f aca="false">(O44*2+P44*7+Q44*3+R44*1.5+S44)*0.5*C44/1000</f>
        <v>0.27</v>
      </c>
      <c r="V44" s="33" t="s">
        <v>149</v>
      </c>
      <c r="W44" s="34" t="n">
        <v>1</v>
      </c>
      <c r="X44" s="34" t="n">
        <v>0</v>
      </c>
      <c r="Y44" s="34" t="n">
        <v>0</v>
      </c>
      <c r="Z44" s="34" t="n">
        <v>0</v>
      </c>
      <c r="AA44" s="34" t="n">
        <v>-2</v>
      </c>
      <c r="AB44" s="35" t="n">
        <f aca="false">(W44*2+X44*7+Y44*3+Z44*1.5+AA44)*0.5*C44/1000</f>
        <v>0</v>
      </c>
    </row>
    <row r="45" customFormat="false" ht="15" hidden="false" customHeight="false" outlineLevel="0" collapsed="false">
      <c r="A45" s="24" t="s">
        <v>98</v>
      </c>
      <c r="B45" s="52" t="n">
        <v>165</v>
      </c>
      <c r="C45" s="53" t="n">
        <v>180</v>
      </c>
      <c r="D45" s="26" t="n">
        <v>0</v>
      </c>
      <c r="E45" s="26" t="n">
        <v>0</v>
      </c>
      <c r="F45" s="26" t="n">
        <v>0</v>
      </c>
      <c r="G45" s="26" t="n">
        <v>0</v>
      </c>
      <c r="H45" s="27" t="n">
        <v>0</v>
      </c>
      <c r="I45" s="28" t="n">
        <f aca="false">I44+H45*0.5</f>
        <v>5</v>
      </c>
      <c r="J45" s="28" t="n">
        <f aca="false">D45*2+E45*7+F45*3+G45*1.5</f>
        <v>0</v>
      </c>
      <c r="K45" s="28" t="n">
        <f aca="false">J45+H45</f>
        <v>0</v>
      </c>
      <c r="L45" s="29" t="n">
        <f aca="false">K45*0.5*C45/1000</f>
        <v>0</v>
      </c>
      <c r="N45" s="30" t="s">
        <v>98</v>
      </c>
      <c r="O45" s="31" t="n">
        <v>1</v>
      </c>
      <c r="P45" s="31" t="n">
        <v>0</v>
      </c>
      <c r="Q45" s="31" t="n">
        <v>1</v>
      </c>
      <c r="R45" s="31" t="n">
        <v>0</v>
      </c>
      <c r="S45" s="31" t="n">
        <v>0</v>
      </c>
      <c r="T45" s="32" t="n">
        <f aca="false">(O45*2+P45*7+Q45*3+R45*1.5+S45)*0.5*C45/1000</f>
        <v>0.45</v>
      </c>
      <c r="V45" s="33" t="s">
        <v>98</v>
      </c>
      <c r="W45" s="34" t="n">
        <v>0</v>
      </c>
      <c r="X45" s="34" t="n">
        <v>0</v>
      </c>
      <c r="Y45" s="34" t="n">
        <v>0</v>
      </c>
      <c r="Z45" s="34" t="n">
        <v>0</v>
      </c>
      <c r="AA45" s="34" t="n">
        <v>-3</v>
      </c>
      <c r="AB45" s="35" t="n">
        <f aca="false">(W45*2+X45*7+Y45*3+Z45*1.5+AA45)*0.5*C45/1000</f>
        <v>-0.27</v>
      </c>
    </row>
    <row r="46" customFormat="false" ht="15" hidden="false" customHeight="false" outlineLevel="0" collapsed="false">
      <c r="A46" s="24" t="s">
        <v>150</v>
      </c>
      <c r="B46" s="52" t="n">
        <v>165</v>
      </c>
      <c r="C46" s="53" t="n">
        <v>130</v>
      </c>
      <c r="D46" s="26" t="n">
        <v>0</v>
      </c>
      <c r="E46" s="26" t="n">
        <v>0</v>
      </c>
      <c r="F46" s="26" t="n">
        <v>0</v>
      </c>
      <c r="G46" s="26" t="n">
        <v>0</v>
      </c>
      <c r="H46" s="27" t="n">
        <v>0</v>
      </c>
      <c r="I46" s="28" t="n">
        <f aca="false">I45+H46*0.5</f>
        <v>5</v>
      </c>
      <c r="J46" s="28" t="n">
        <f aca="false">D46*2+E46*7+F46*3+G46*1.5</f>
        <v>0</v>
      </c>
      <c r="K46" s="28" t="n">
        <f aca="false">J46+H46</f>
        <v>0</v>
      </c>
      <c r="L46" s="29" t="n">
        <f aca="false">K46*0.5*C46/1000</f>
        <v>0</v>
      </c>
      <c r="N46" s="30" t="s">
        <v>150</v>
      </c>
      <c r="O46" s="31" t="n">
        <v>0</v>
      </c>
      <c r="P46" s="31" t="n">
        <v>0</v>
      </c>
      <c r="Q46" s="31" t="n">
        <v>1</v>
      </c>
      <c r="R46" s="31" t="n">
        <v>0</v>
      </c>
      <c r="S46" s="31" t="n">
        <v>0</v>
      </c>
      <c r="T46" s="32" t="n">
        <f aca="false">(O46*2+P46*7+Q46*3+R46*1.5+S46)*0.5*C46/1000</f>
        <v>0.195</v>
      </c>
      <c r="V46" s="33" t="s">
        <v>150</v>
      </c>
      <c r="W46" s="34" t="n">
        <v>0</v>
      </c>
      <c r="X46" s="34" t="n">
        <v>0</v>
      </c>
      <c r="Y46" s="34" t="n">
        <v>0</v>
      </c>
      <c r="Z46" s="34" t="n">
        <v>0</v>
      </c>
      <c r="AA46" s="34" t="n">
        <v>0</v>
      </c>
      <c r="AB46" s="35" t="n">
        <f aca="false">(W46*2+X46*7+Y46*3+Z46*1.5+AA46)*0.5*C46/1000</f>
        <v>0</v>
      </c>
    </row>
    <row r="47" customFormat="false" ht="15" hidden="false" customHeight="false" outlineLevel="0" collapsed="false">
      <c r="A47" s="24" t="s">
        <v>99</v>
      </c>
      <c r="B47" s="52" t="n">
        <v>110</v>
      </c>
      <c r="C47" s="53" t="n">
        <v>120</v>
      </c>
      <c r="D47" s="26" t="n">
        <v>0</v>
      </c>
      <c r="E47" s="26" t="n">
        <v>0</v>
      </c>
      <c r="F47" s="26" t="n">
        <v>0</v>
      </c>
      <c r="G47" s="26" t="n">
        <v>0</v>
      </c>
      <c r="H47" s="27" t="n">
        <v>0</v>
      </c>
      <c r="I47" s="28" t="n">
        <f aca="false">I46+H47*0.5</f>
        <v>5</v>
      </c>
      <c r="J47" s="28" t="n">
        <f aca="false">D47*2+E47*7+F47*3+G47*1.5</f>
        <v>0</v>
      </c>
      <c r="K47" s="28" t="n">
        <f aca="false">J47+H47</f>
        <v>0</v>
      </c>
      <c r="L47" s="29" t="n">
        <f aca="false">K47*0.5*C47/1000</f>
        <v>0</v>
      </c>
      <c r="N47" s="30" t="s">
        <v>99</v>
      </c>
      <c r="O47" s="31" t="n">
        <v>0</v>
      </c>
      <c r="P47" s="31" t="n">
        <v>0</v>
      </c>
      <c r="Q47" s="31" t="n">
        <v>1</v>
      </c>
      <c r="R47" s="31" t="n">
        <v>0</v>
      </c>
      <c r="S47" s="31" t="n">
        <v>0</v>
      </c>
      <c r="T47" s="32" t="n">
        <f aca="false">(O47*2+P47*7+Q47*3+R47*1.5+S47)*0.5*C47/1000</f>
        <v>0.18</v>
      </c>
      <c r="V47" s="33" t="s">
        <v>99</v>
      </c>
      <c r="W47" s="34" t="n">
        <v>0</v>
      </c>
      <c r="X47" s="34" t="n">
        <v>0</v>
      </c>
      <c r="Y47" s="34" t="n">
        <v>0</v>
      </c>
      <c r="Z47" s="34" t="n">
        <v>0</v>
      </c>
      <c r="AA47" s="34" t="n">
        <v>0</v>
      </c>
      <c r="AB47" s="35" t="n">
        <f aca="false">(W47*2+X47*7+Y47*3+Z47*1.5+AA47)*0.5*C47/1000</f>
        <v>0</v>
      </c>
    </row>
    <row r="48" customFormat="false" ht="15" hidden="false" customHeight="false" outlineLevel="0" collapsed="false">
      <c r="A48" s="24" t="s">
        <v>151</v>
      </c>
      <c r="B48" s="52" t="n">
        <v>110</v>
      </c>
      <c r="C48" s="53" t="n">
        <v>90</v>
      </c>
      <c r="D48" s="26" t="n">
        <v>0</v>
      </c>
      <c r="E48" s="26" t="n">
        <v>0</v>
      </c>
      <c r="F48" s="26" t="n">
        <v>0</v>
      </c>
      <c r="G48" s="26" t="n">
        <v>0</v>
      </c>
      <c r="H48" s="27" t="n">
        <v>0</v>
      </c>
      <c r="I48" s="28" t="n">
        <f aca="false">I47+H48*0.5</f>
        <v>5</v>
      </c>
      <c r="J48" s="28" t="n">
        <f aca="false">D48*2+E48*7+F48*3+G48*1.5</f>
        <v>0</v>
      </c>
      <c r="K48" s="28" t="n">
        <f aca="false">J48+H48</f>
        <v>0</v>
      </c>
      <c r="L48" s="29" t="n">
        <f aca="false">K48*0.5*C48/1000</f>
        <v>0</v>
      </c>
      <c r="N48" s="30" t="s">
        <v>151</v>
      </c>
      <c r="O48" s="31" t="n">
        <v>0</v>
      </c>
      <c r="P48" s="31" t="n">
        <v>0</v>
      </c>
      <c r="Q48" s="31" t="n">
        <v>0</v>
      </c>
      <c r="R48" s="31" t="n">
        <v>0</v>
      </c>
      <c r="S48" s="31" t="n">
        <v>0</v>
      </c>
      <c r="T48" s="32" t="n">
        <f aca="false">(O48*2+P48*7+Q48*3+R48*1.5+S48)*0.5*C48/1000</f>
        <v>0</v>
      </c>
      <c r="V48" s="33" t="s">
        <v>151</v>
      </c>
      <c r="W48" s="34" t="n">
        <v>1</v>
      </c>
      <c r="X48" s="34" t="n">
        <v>0</v>
      </c>
      <c r="Y48" s="34" t="n">
        <v>0</v>
      </c>
      <c r="Z48" s="34" t="n">
        <v>0</v>
      </c>
      <c r="AA48" s="34" t="n">
        <v>3</v>
      </c>
      <c r="AB48" s="35" t="n">
        <f aca="false">(W48*2+X48*7+Y48*3+Z48*1.5+AA48)*0.5*C48/1000</f>
        <v>0.225</v>
      </c>
    </row>
    <row r="49" customFormat="false" ht="15" hidden="false" customHeight="false" outlineLevel="0" collapsed="false">
      <c r="A49" s="24" t="s">
        <v>100</v>
      </c>
      <c r="B49" s="52" t="n">
        <v>85</v>
      </c>
      <c r="C49" s="53" t="n">
        <v>90</v>
      </c>
      <c r="D49" s="26" t="n">
        <v>0</v>
      </c>
      <c r="E49" s="26" t="n">
        <v>0</v>
      </c>
      <c r="F49" s="26" t="n">
        <v>0</v>
      </c>
      <c r="G49" s="26" t="n">
        <v>0</v>
      </c>
      <c r="H49" s="27" t="n">
        <v>0</v>
      </c>
      <c r="I49" s="28" t="n">
        <f aca="false">I48+H49*0.5</f>
        <v>5</v>
      </c>
      <c r="J49" s="28" t="n">
        <f aca="false">D49*2+E49*7+F49*3+G49*1.5</f>
        <v>0</v>
      </c>
      <c r="K49" s="28" t="n">
        <f aca="false">J49+H49</f>
        <v>0</v>
      </c>
      <c r="L49" s="29" t="n">
        <f aca="false">K49*0.5*C49/1000</f>
        <v>0</v>
      </c>
      <c r="N49" s="30" t="s">
        <v>100</v>
      </c>
      <c r="O49" s="31" t="n">
        <v>1</v>
      </c>
      <c r="P49" s="31" t="n">
        <v>1</v>
      </c>
      <c r="Q49" s="31" t="n">
        <v>0</v>
      </c>
      <c r="R49" s="31" t="n">
        <v>0</v>
      </c>
      <c r="S49" s="31" t="n">
        <v>0</v>
      </c>
      <c r="T49" s="32" t="n">
        <f aca="false">(O49*2+P49*7+Q49*3+R49*1.5+S49)*0.5*C49/1000</f>
        <v>0.405</v>
      </c>
      <c r="V49" s="33" t="s">
        <v>100</v>
      </c>
      <c r="W49" s="34" t="n">
        <v>0</v>
      </c>
      <c r="X49" s="34" t="n">
        <v>0</v>
      </c>
      <c r="Y49" s="34" t="n">
        <v>0</v>
      </c>
      <c r="Z49" s="34" t="n">
        <v>0</v>
      </c>
      <c r="AA49" s="34" t="n">
        <v>-2</v>
      </c>
      <c r="AB49" s="35" t="n">
        <f aca="false">(W49*2+X49*7+Y49*3+Z49*1.5+AA49)*0.5*C49/1000</f>
        <v>-0.09</v>
      </c>
    </row>
    <row r="50" customFormat="false" ht="15" hidden="false" customHeight="false" outlineLevel="0" collapsed="false">
      <c r="A50" s="24" t="s">
        <v>152</v>
      </c>
      <c r="B50" s="52" t="n">
        <v>85</v>
      </c>
      <c r="C50" s="53" t="n">
        <v>70</v>
      </c>
      <c r="D50" s="26" t="n">
        <v>0</v>
      </c>
      <c r="E50" s="26" t="n">
        <v>0</v>
      </c>
      <c r="F50" s="26" t="n">
        <v>0</v>
      </c>
      <c r="G50" s="26" t="n">
        <v>0</v>
      </c>
      <c r="H50" s="27" t="n">
        <v>0</v>
      </c>
      <c r="I50" s="28" t="n">
        <f aca="false">I49+H50*0.5</f>
        <v>5</v>
      </c>
      <c r="J50" s="28" t="n">
        <f aca="false">D50*2+E50*7+F50*3+G50*1.5</f>
        <v>0</v>
      </c>
      <c r="K50" s="28" t="n">
        <f aca="false">J50+H50</f>
        <v>0</v>
      </c>
      <c r="L50" s="29" t="n">
        <f aca="false">K50*0.5*C50/1000</f>
        <v>0</v>
      </c>
      <c r="N50" s="30" t="s">
        <v>152</v>
      </c>
      <c r="O50" s="31" t="n">
        <v>0</v>
      </c>
      <c r="P50" s="31" t="n">
        <v>0</v>
      </c>
      <c r="Q50" s="31" t="n">
        <v>0</v>
      </c>
      <c r="R50" s="31" t="n">
        <v>0</v>
      </c>
      <c r="S50" s="31" t="n">
        <v>0</v>
      </c>
      <c r="T50" s="32" t="n">
        <f aca="false">(O50*2+P50*7+Q50*3+R50*1.5+S50)*0.5*C50/1000</f>
        <v>0</v>
      </c>
      <c r="V50" s="33" t="s">
        <v>152</v>
      </c>
      <c r="W50" s="34" t="n">
        <v>0</v>
      </c>
      <c r="X50" s="34" t="n">
        <v>0</v>
      </c>
      <c r="Y50" s="34" t="n">
        <v>0</v>
      </c>
      <c r="Z50" s="34" t="n">
        <v>0</v>
      </c>
      <c r="AA50" s="34" t="n">
        <v>3</v>
      </c>
      <c r="AB50" s="35" t="n">
        <f aca="false">(W50*2+X50*7+Y50*3+Z50*1.5+AA50)*0.5*C50/1000</f>
        <v>0.105</v>
      </c>
    </row>
    <row r="51" customFormat="false" ht="15" hidden="false" customHeight="false" outlineLevel="0" collapsed="false">
      <c r="A51" s="24" t="s">
        <v>101</v>
      </c>
      <c r="B51" s="52" t="n">
        <v>70</v>
      </c>
      <c r="C51" s="53" t="n">
        <v>75</v>
      </c>
      <c r="D51" s="26" t="n">
        <v>0</v>
      </c>
      <c r="E51" s="26" t="n">
        <v>0</v>
      </c>
      <c r="F51" s="26" t="n">
        <v>0</v>
      </c>
      <c r="G51" s="26" t="n">
        <v>0</v>
      </c>
      <c r="H51" s="27" t="n">
        <v>0</v>
      </c>
      <c r="I51" s="28" t="n">
        <f aca="false">I50+H51*0.5</f>
        <v>5</v>
      </c>
      <c r="J51" s="28" t="n">
        <f aca="false">D51*2+E51*7+F51*3+G51*1.5</f>
        <v>0</v>
      </c>
      <c r="K51" s="28" t="n">
        <f aca="false">J51+H51</f>
        <v>0</v>
      </c>
      <c r="L51" s="29" t="n">
        <f aca="false">K51*0.5*C51/1000</f>
        <v>0</v>
      </c>
      <c r="N51" s="30" t="s">
        <v>101</v>
      </c>
      <c r="O51" s="31" t="n">
        <v>0</v>
      </c>
      <c r="P51" s="31" t="n">
        <v>1</v>
      </c>
      <c r="Q51" s="31" t="n">
        <v>0</v>
      </c>
      <c r="R51" s="31" t="n">
        <v>0</v>
      </c>
      <c r="S51" s="31" t="n">
        <v>0</v>
      </c>
      <c r="T51" s="32" t="n">
        <f aca="false">(O51*2+P51*7+Q51*3+R51*1.5+S51)*0.5*C51/1000</f>
        <v>0.2625</v>
      </c>
      <c r="V51" s="33" t="s">
        <v>101</v>
      </c>
      <c r="W51" s="34" t="n">
        <v>0</v>
      </c>
      <c r="X51" s="34" t="n">
        <v>0</v>
      </c>
      <c r="Y51" s="34" t="n">
        <v>0</v>
      </c>
      <c r="Z51" s="34" t="n">
        <v>0</v>
      </c>
      <c r="AA51" s="34" t="n">
        <v>3</v>
      </c>
      <c r="AB51" s="35" t="n">
        <f aca="false">(W51*2+X51*7+Y51*3+Z51*1.5+AA51)*0.5*C51/1000</f>
        <v>0.1125</v>
      </c>
    </row>
    <row r="52" customFormat="false" ht="15" hidden="false" customHeight="false" outlineLevel="0" collapsed="false">
      <c r="A52" s="24" t="s">
        <v>153</v>
      </c>
      <c r="B52" s="52" t="n">
        <v>70</v>
      </c>
      <c r="C52" s="53" t="n">
        <v>60</v>
      </c>
      <c r="D52" s="26" t="n">
        <v>0</v>
      </c>
      <c r="E52" s="26" t="n">
        <v>0</v>
      </c>
      <c r="F52" s="26" t="n">
        <v>0</v>
      </c>
      <c r="G52" s="26" t="n">
        <v>0</v>
      </c>
      <c r="H52" s="27" t="n">
        <v>0</v>
      </c>
      <c r="I52" s="28" t="n">
        <f aca="false">I51+H52*0.5</f>
        <v>5</v>
      </c>
      <c r="J52" s="28" t="n">
        <f aca="false">D52*2+E52*7+F52*3+G52*1.5</f>
        <v>0</v>
      </c>
      <c r="K52" s="28" t="n">
        <f aca="false">J52+H52</f>
        <v>0</v>
      </c>
      <c r="L52" s="29" t="n">
        <f aca="false">K52*0.5*C52/1000</f>
        <v>0</v>
      </c>
      <c r="N52" s="30" t="s">
        <v>153</v>
      </c>
      <c r="O52" s="31" t="n">
        <v>0</v>
      </c>
      <c r="P52" s="31" t="n">
        <v>0</v>
      </c>
      <c r="Q52" s="31" t="n">
        <v>0</v>
      </c>
      <c r="R52" s="31" t="n">
        <v>0</v>
      </c>
      <c r="S52" s="31" t="n">
        <v>0</v>
      </c>
      <c r="T52" s="32" t="n">
        <f aca="false">(O52*2+P52*7+Q52*3+R52*1.5+S52)*0.5*C52/1000</f>
        <v>0</v>
      </c>
      <c r="V52" s="33" t="s">
        <v>153</v>
      </c>
      <c r="W52" s="34" t="n">
        <v>1</v>
      </c>
      <c r="X52" s="34" t="n">
        <v>0</v>
      </c>
      <c r="Y52" s="34" t="n">
        <v>0</v>
      </c>
      <c r="Z52" s="34" t="n">
        <v>0</v>
      </c>
      <c r="AA52" s="34" t="n">
        <v>3</v>
      </c>
      <c r="AB52" s="35" t="n">
        <f aca="false">(W52*2+X52*7+Y52*3+Z52*1.5+AA52)*0.5*C52/1000</f>
        <v>0.15</v>
      </c>
    </row>
    <row r="53" customFormat="false" ht="15" hidden="false" customHeight="false" outlineLevel="0" collapsed="false">
      <c r="A53" s="36" t="s">
        <v>102</v>
      </c>
      <c r="I53" s="37" t="n">
        <f aca="false">I52</f>
        <v>5</v>
      </c>
      <c r="J53" s="37" t="n">
        <f aca="false">SUM(J5:J52)</f>
        <v>0</v>
      </c>
      <c r="K53" s="37" t="n">
        <f aca="false">SUM(K5:K52)</f>
        <v>0</v>
      </c>
      <c r="L53" s="38" t="n">
        <f aca="false">SUM(L5:L52)</f>
        <v>0</v>
      </c>
      <c r="T53" s="39" t="n">
        <f aca="false">SUM(T5:T52)</f>
        <v>8.815</v>
      </c>
      <c r="AB53" s="40" t="n">
        <f aca="false">SUM(AB5:AB52)</f>
        <v>-0.6875</v>
      </c>
    </row>
    <row r="55" customFormat="false" ht="17.35" hidden="false" customHeight="false" outlineLevel="0" collapsed="false">
      <c r="A55" s="41" t="s">
        <v>103</v>
      </c>
      <c r="B55" s="41"/>
      <c r="C55" s="41"/>
      <c r="D55" s="41"/>
    </row>
    <row r="56" customFormat="false" ht="15" hidden="false" customHeight="false" outlineLevel="0" collapsed="false">
      <c r="A56" s="6" t="s">
        <v>104</v>
      </c>
      <c r="B56" s="6" t="s">
        <v>105</v>
      </c>
      <c r="C56" s="6" t="s">
        <v>106</v>
      </c>
      <c r="D56" s="6" t="s">
        <v>107</v>
      </c>
    </row>
    <row r="57" customFormat="false" ht="15" hidden="false" customHeight="false" outlineLevel="0" collapsed="false">
      <c r="A57" s="46" t="s">
        <v>154</v>
      </c>
      <c r="B57" s="43" t="s">
        <v>155</v>
      </c>
      <c r="C57" s="44" t="n">
        <f aca="false">MIN(SUM(D5:D12),SUM(D6:D13),SUM(D7:D14),SUM(D8:D15),SUM(D9:D16),SUM(D10:D17),SUM(D11:D18),SUM(D12:D19),SUM(D13:D20),SUM(D14:D21),SUM(D15:D22),SUM(D16:D23),SUM(D17:D24),SUM(D18:D25),SUM(D19:D26),SUM(D20:D27),SUM(D21:D28),SUM(D22:D29),SUM(D23:D30),SUM(D24:D31),SUM(D25:D32),SUM(D26:D33),SUM(D27:D34),SUM(D28:D35),SUM(D29:D36),SUM(D30:D37),SUM(D31:D38),SUM(D32:D39),SUM(D33:D40),SUM(D34:D41),SUM(D35:D42),SUM(D36:D43),SUM(D37:D44),SUM(D38:D45),SUM(D39:D46),SUM(D40:D47),SUM(D41:D48),SUM(D42:D49),SUM(D43:D50),SUM(D44:D51),SUM(D45:D52))</f>
        <v>0</v>
      </c>
      <c r="D57" s="44" t="str">
        <f aca="false">IF(C57&gt;=1,"✓","✗")</f>
        <v>✗</v>
      </c>
    </row>
    <row r="58" customFormat="false" ht="15" hidden="false" customHeight="false" outlineLevel="0" collapsed="false">
      <c r="A58" s="46" t="s">
        <v>156</v>
      </c>
      <c r="B58" s="43" t="s">
        <v>157</v>
      </c>
      <c r="C58" s="44" t="n">
        <f aca="false">(SUM(E5:E18)+SUM(E49:E52))*7*0.5</f>
        <v>0</v>
      </c>
      <c r="D58" s="44" t="str">
        <f aca="false">IF(AND(SUM(E19:E48)=0,C58&gt;=21),"✓","✗")</f>
        <v>✗</v>
      </c>
    </row>
    <row r="59" customFormat="false" ht="15" hidden="false" customHeight="false" outlineLevel="0" collapsed="false">
      <c r="A59" s="46" t="s">
        <v>158</v>
      </c>
      <c r="B59" s="43" t="s">
        <v>159</v>
      </c>
      <c r="C59" s="44" t="n">
        <f aca="false">SUM(F5:F52)*3*0.5</f>
        <v>0</v>
      </c>
      <c r="D59" s="44" t="str">
        <f aca="false">IF(C59&gt;=24,"✓","✗")</f>
        <v>✗</v>
      </c>
    </row>
    <row r="60" customFormat="false" ht="15" hidden="false" customHeight="false" outlineLevel="0" collapsed="false">
      <c r="A60" s="46" t="s">
        <v>160</v>
      </c>
      <c r="B60" s="43" t="s">
        <v>161</v>
      </c>
      <c r="C60" s="44" t="n">
        <f aca="false">SUM(G5:G52)</f>
        <v>0</v>
      </c>
      <c r="D60" s="44" t="str">
        <f aca="false">IF(AND(C60=4, SUM(G5:G16)+SUM(G49:G52)=0, (SUMPRODUCT(ABS(G6:G52-G5:G51))+G5+G52)=2),"✓","✗")</f>
        <v>✗</v>
      </c>
    </row>
    <row r="61" customFormat="false" ht="15" hidden="false" customHeight="false" outlineLevel="0" collapsed="false">
      <c r="A61" s="46" t="s">
        <v>116</v>
      </c>
      <c r="B61" s="43" t="s">
        <v>117</v>
      </c>
      <c r="C61" s="44" t="str">
        <f aca="false">IF(AND(MIN(I5:I52)&gt;=0,MAX(I5:I52)&lt;=10,I52&gt;=5),"OK","FAIL")</f>
        <v>OK</v>
      </c>
      <c r="D61" s="44" t="str">
        <f aca="false">IF(C61="OK","✓","✗")</f>
        <v>✓</v>
      </c>
    </row>
    <row r="62" customFormat="false" ht="15" hidden="false" customHeight="false" outlineLevel="0" collapsed="false">
      <c r="A62" s="47" t="s">
        <v>118</v>
      </c>
      <c r="B62" s="43"/>
      <c r="C62" s="44"/>
      <c r="D62" s="54" t="str">
        <f aca="false">IF(COUNTIF(D57:D61,"✗")=0,"✓ All good!","✗ Fix above")</f>
        <v>✗ Fix above</v>
      </c>
    </row>
    <row r="65" customFormat="false" ht="17.35" hidden="false" customHeight="false" outlineLevel="0" collapsed="false">
      <c r="A65" s="41" t="s">
        <v>44</v>
      </c>
      <c r="B65" s="41"/>
      <c r="C65" s="41"/>
      <c r="D65" s="41"/>
    </row>
    <row r="66" customFormat="false" ht="15" hidden="false" customHeight="false" outlineLevel="0" collapsed="false">
      <c r="A66" s="6" t="s">
        <v>119</v>
      </c>
      <c r="B66" s="6" t="s">
        <v>120</v>
      </c>
      <c r="D66" s="6" t="s">
        <v>44</v>
      </c>
    </row>
    <row r="67" customFormat="false" ht="15" hidden="false" customHeight="false" outlineLevel="0" collapsed="false">
      <c r="A67" s="48" t="s">
        <v>121</v>
      </c>
      <c r="B67" s="48"/>
      <c r="C67" s="48"/>
      <c r="D67" s="48"/>
      <c r="E67" s="49" t="n">
        <f aca="false">L53</f>
        <v>0</v>
      </c>
    </row>
    <row r="68" customFormat="false" ht="15" hidden="false" customHeight="false" outlineLevel="0" collapsed="false">
      <c r="A68" s="48" t="s">
        <v>122</v>
      </c>
      <c r="B68" s="48"/>
      <c r="C68" s="48"/>
      <c r="D68" s="48"/>
      <c r="E68" s="49" t="n">
        <f aca="false">T53</f>
        <v>8.815</v>
      </c>
    </row>
    <row r="69" customFormat="false" ht="15" hidden="false" customHeight="false" outlineLevel="0" collapsed="false">
      <c r="A69" s="48" t="s">
        <v>123</v>
      </c>
      <c r="B69" s="48"/>
      <c r="C69" s="48"/>
      <c r="D69" s="48"/>
      <c r="E69" s="49" t="n">
        <f aca="false">AB53</f>
        <v>-0.6875</v>
      </c>
    </row>
    <row r="70" customFormat="false" ht="31.5" hidden="false" customHeight="true" outlineLevel="0" collapsed="false">
      <c r="A70" s="50" t="s">
        <v>124</v>
      </c>
      <c r="B70" s="50"/>
      <c r="C70" s="50"/>
      <c r="D70" s="50"/>
      <c r="E70" s="51" t="n">
        <f aca="false">IF(D62&lt;&gt;"✓ All good!",0,IF(E68-E69&lt;=0,IF(E67&lt;=E69,100,0),ROUND(100*MAX(0,MIN(1,(E68-E67)/(E68-E69))),0)))</f>
        <v>0</v>
      </c>
    </row>
  </sheetData>
  <mergeCells count="9">
    <mergeCell ref="A1:L1"/>
    <mergeCell ref="N3:T3"/>
    <mergeCell ref="V3:AB3"/>
    <mergeCell ref="A55:D55"/>
    <mergeCell ref="A65:D65"/>
    <mergeCell ref="A67:D67"/>
    <mergeCell ref="A68:D68"/>
    <mergeCell ref="A69:D69"/>
    <mergeCell ref="A70:D70"/>
  </mergeCells>
  <conditionalFormatting sqref="C5:C52">
    <cfRule type="colorScale" priority="2">
      <colorScale>
        <cfvo type="min" val="0"/>
        <cfvo type="percentile" val="50"/>
        <cfvo type="max" val="0"/>
        <color rgb="FF63BE7B"/>
        <color rgb="FFFFEB84"/>
        <color rgb="FFF8696B"/>
      </colorScale>
    </cfRule>
  </conditionalFormatting>
  <conditionalFormatting sqref="L5:L52">
    <cfRule type="colorScale" priority="3">
      <colorScale>
        <cfvo type="num" val="-1"/>
        <cfvo type="num" val="0"/>
        <cfvo type="num" val="1"/>
        <color rgb="FF63BE7B"/>
        <color rgb="FFFFFFFF"/>
        <color rgb="FFF8696B"/>
      </colorScale>
    </cfRule>
  </conditionalFormatting>
  <conditionalFormatting sqref="I5:I52">
    <cfRule type="cellIs" priority="4" operator="lessThan" aboveAverage="0" equalAverage="0" bottom="0" percent="0" rank="0" text="" dxfId="0">
      <formula>0</formula>
    </cfRule>
    <cfRule type="cellIs" priority="5" operator="greaterThan" aboveAverage="0" equalAverage="0" bottom="0" percent="0" rank="0" text="" dxfId="0">
      <formula>10</formula>
    </cfRule>
  </conditionalFormatting>
  <conditionalFormatting sqref="D57">
    <cfRule type="cellIs" priority="6" operator="equal" aboveAverage="0" equalAverage="0" bottom="0" percent="0" rank="0" text="" dxfId="1">
      <formula>"✓"</formula>
    </cfRule>
    <cfRule type="cellIs" priority="7" operator="equal" aboveAverage="0" equalAverage="0" bottom="0" percent="0" rank="0" text="" dxfId="0">
      <formula>"✗"</formula>
    </cfRule>
  </conditionalFormatting>
  <conditionalFormatting sqref="D58">
    <cfRule type="cellIs" priority="8" operator="equal" aboveAverage="0" equalAverage="0" bottom="0" percent="0" rank="0" text="" dxfId="1">
      <formula>"✓"</formula>
    </cfRule>
    <cfRule type="cellIs" priority="9" operator="equal" aboveAverage="0" equalAverage="0" bottom="0" percent="0" rank="0" text="" dxfId="0">
      <formula>"✗"</formula>
    </cfRule>
  </conditionalFormatting>
  <conditionalFormatting sqref="D59">
    <cfRule type="cellIs" priority="10" operator="equal" aboveAverage="0" equalAverage="0" bottom="0" percent="0" rank="0" text="" dxfId="1">
      <formula>"✓"</formula>
    </cfRule>
    <cfRule type="cellIs" priority="11" operator="equal" aboveAverage="0" equalAverage="0" bottom="0" percent="0" rank="0" text="" dxfId="0">
      <formula>"✗"</formula>
    </cfRule>
  </conditionalFormatting>
  <conditionalFormatting sqref="D60">
    <cfRule type="cellIs" priority="12" operator="equal" aboveAverage="0" equalAverage="0" bottom="0" percent="0" rank="0" text="" dxfId="1">
      <formula>"✓"</formula>
    </cfRule>
    <cfRule type="cellIs" priority="13" operator="equal" aboveAverage="0" equalAverage="0" bottom="0" percent="0" rank="0" text="" dxfId="0">
      <formula>"✗"</formula>
    </cfRule>
  </conditionalFormatting>
  <conditionalFormatting sqref="D61">
    <cfRule type="cellIs" priority="14" operator="equal" aboveAverage="0" equalAverage="0" bottom="0" percent="0" rank="0" text="" dxfId="1">
      <formula>"✓"</formula>
    </cfRule>
    <cfRule type="cellIs" priority="15" operator="equal" aboveAverage="0" equalAverage="0" bottom="0" percent="0" rank="0" text="" dxfId="0">
      <formula>"✗"</formula>
    </cfRule>
  </conditionalFormatting>
  <conditionalFormatting sqref="D62">
    <cfRule type="cellIs" priority="16" operator="equal" aboveAverage="0" equalAverage="0" bottom="0" percent="0" rank="0" text="" dxfId="1">
      <formula>"✓"</formula>
    </cfRule>
    <cfRule type="cellIs" priority="17" operator="equal" aboveAverage="0" equalAverage="0" bottom="0" percent="0" rank="0" text="" dxfId="0">
      <formula>"✗"</formula>
    </cfRule>
  </conditionalFormatting>
  <dataValidations count="2">
    <dataValidation allowBlank="false" errorStyle="stop" operator="between" showDropDown="false" showErrorMessage="false" showInputMessage="false" sqref="D5:G52" type="list">
      <formula1>"0,1"</formula1>
      <formula2>0</formula2>
    </dataValidation>
    <dataValidation allowBlank="false" errorStyle="stop" operator="between" showDropDown="false" showErrorMessage="false" showInputMessage="false" sqref="H5:H52" type="decimal">
      <formula1>-3</formula1>
      <formula2>3</formula2>
    </dataValidation>
  </dataValidations>
  <printOptions headings="false" gridLines="false" gridLinesSet="true" horizontalCentered="true" verticalCentered="false"/>
  <pageMargins left="0.4" right="0.4" top="0.5" bottom="0.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10" min="2" style="0" width="14"/>
    <col collapsed="false" customWidth="true" hidden="false" outlineLevel="0" max="11" min="11" style="0" width="2"/>
    <col collapsed="false" customWidth="true" hidden="false" outlineLevel="0" max="15" min="12" style="0" width="9"/>
    <col collapsed="false" customWidth="true" hidden="false" outlineLevel="0" max="16" min="16" style="0" width="2"/>
    <col collapsed="false" customWidth="true" hidden="false" outlineLevel="0" max="20" min="17" style="0" width="9"/>
  </cols>
  <sheetData>
    <row r="1" customFormat="false" ht="37.5" hidden="false" customHeight="true" outlineLevel="0" collapsed="false">
      <c r="A1" s="3" t="s">
        <v>162</v>
      </c>
      <c r="B1" s="3"/>
      <c r="C1" s="3"/>
      <c r="D1" s="3"/>
      <c r="E1" s="3"/>
      <c r="F1" s="3"/>
      <c r="G1" s="3"/>
      <c r="H1" s="3"/>
      <c r="I1" s="3"/>
      <c r="J1" s="3"/>
    </row>
    <row r="2" customFormat="false" ht="60" hidden="false" customHeight="true" outlineLevel="0" collapsed="false">
      <c r="A2" s="4" t="s">
        <v>163</v>
      </c>
    </row>
    <row r="3" customFormat="false" ht="15" hidden="false" customHeight="false" outlineLevel="0" collapsed="false">
      <c r="L3" s="22" t="s">
        <v>164</v>
      </c>
      <c r="M3" s="22"/>
      <c r="N3" s="22"/>
      <c r="O3" s="22"/>
      <c r="Q3" s="23" t="s">
        <v>165</v>
      </c>
      <c r="R3" s="23"/>
      <c r="S3" s="23"/>
      <c r="T3" s="23"/>
    </row>
    <row r="4" customFormat="false" ht="39.75" hidden="false" customHeight="true" outlineLevel="0" collapsed="false">
      <c r="A4" s="6" t="s">
        <v>60</v>
      </c>
      <c r="B4" s="6" t="s">
        <v>166</v>
      </c>
      <c r="C4" s="6" t="s">
        <v>167</v>
      </c>
      <c r="D4" s="6" t="s">
        <v>168</v>
      </c>
      <c r="E4" s="6" t="s">
        <v>169</v>
      </c>
      <c r="F4" s="6" t="s">
        <v>170</v>
      </c>
      <c r="G4" s="6" t="s">
        <v>171</v>
      </c>
      <c r="H4" s="6" t="s">
        <v>172</v>
      </c>
      <c r="I4" s="6" t="s">
        <v>173</v>
      </c>
      <c r="J4" s="6" t="s">
        <v>174</v>
      </c>
      <c r="L4" s="6" t="s">
        <v>71</v>
      </c>
      <c r="M4" s="6" t="s">
        <v>175</v>
      </c>
      <c r="N4" s="6" t="s">
        <v>176</v>
      </c>
      <c r="O4" s="6" t="s">
        <v>174</v>
      </c>
      <c r="Q4" s="6" t="s">
        <v>71</v>
      </c>
      <c r="R4" s="6" t="s">
        <v>175</v>
      </c>
      <c r="S4" s="6" t="s">
        <v>176</v>
      </c>
      <c r="T4" s="6" t="s">
        <v>174</v>
      </c>
    </row>
    <row r="5" customFormat="false" ht="15" hidden="false" customHeight="false" outlineLevel="0" collapsed="false">
      <c r="A5" s="24" t="s">
        <v>78</v>
      </c>
      <c r="B5" s="55" t="n">
        <v>1</v>
      </c>
      <c r="C5" s="56" t="s">
        <v>177</v>
      </c>
      <c r="D5" s="27" t="n">
        <v>1</v>
      </c>
      <c r="E5" s="57" t="n">
        <f aca="false">D5-B5</f>
        <v>0</v>
      </c>
      <c r="F5" s="58" t="n">
        <f aca="false">IF(C5="UP",0.05,IF(C5="DOWN",0.25,0))</f>
        <v>0</v>
      </c>
      <c r="G5" s="58" t="n">
        <f aca="false">IF(C5="UP",0.15,IF(C5="DOWN",0.15,0))</f>
        <v>0</v>
      </c>
      <c r="H5" s="29" t="n">
        <f aca="false">IF(C5="UP",F5*MAX(0,E5),IF(C5="DOWN",F5*MAX(0,-E5),0))</f>
        <v>0</v>
      </c>
      <c r="I5" s="29" t="n">
        <f aca="false">IF(C5="UP",G5*MAX(0,-E5),IF(C5="DOWN",G5*MAX(0,E5),G5*ABS(E5)*0.5))</f>
        <v>0</v>
      </c>
      <c r="J5" s="59" t="n">
        <f aca="false">H5-I5</f>
        <v>0</v>
      </c>
      <c r="L5" s="60" t="s">
        <v>78</v>
      </c>
      <c r="M5" s="61" t="n">
        <v>1</v>
      </c>
      <c r="N5" s="61" t="n">
        <f aca="false">M5-B5</f>
        <v>0</v>
      </c>
      <c r="O5" s="62" t="n">
        <f aca="false">IF(C5="UP",F5*MAX(0,N5),IF(C5="DOWN",F5*MAX(0,-N5),0))-IF(C5="UP",G5*MAX(0,-N5),IF(C5="DOWN",G5*MAX(0,N5),G5*ABS(N5)*0.5))</f>
        <v>0</v>
      </c>
      <c r="Q5" s="63" t="s">
        <v>78</v>
      </c>
      <c r="R5" s="64" t="n">
        <v>1</v>
      </c>
      <c r="S5" s="64" t="n">
        <f aca="false">R5-B5</f>
        <v>0</v>
      </c>
      <c r="T5" s="65" t="n">
        <f aca="false">IF(C5="UP",F5*MAX(0,S5),IF(C5="DOWN",F5*MAX(0,-S5),0))-IF(C5="UP",G5*MAX(0,-S5),IF(C5="DOWN",G5*MAX(0,S5),G5*ABS(S5)*0.5))</f>
        <v>0</v>
      </c>
    </row>
    <row r="6" customFormat="false" ht="15" hidden="false" customHeight="false" outlineLevel="0" collapsed="false">
      <c r="A6" s="24" t="s">
        <v>79</v>
      </c>
      <c r="B6" s="55" t="n">
        <v>1</v>
      </c>
      <c r="C6" s="56" t="s">
        <v>177</v>
      </c>
      <c r="D6" s="27" t="n">
        <v>1</v>
      </c>
      <c r="E6" s="57" t="n">
        <f aca="false">D6-B6</f>
        <v>0</v>
      </c>
      <c r="F6" s="58" t="n">
        <f aca="false">IF(C6="UP",0.05,IF(C6="DOWN",0.25,0))</f>
        <v>0</v>
      </c>
      <c r="G6" s="58" t="n">
        <f aca="false">IF(C6="UP",0.15,IF(C6="DOWN",0.15,0))</f>
        <v>0</v>
      </c>
      <c r="H6" s="29" t="n">
        <f aca="false">IF(C6="UP",F6*MAX(0,E6),IF(C6="DOWN",F6*MAX(0,-E6),0))</f>
        <v>0</v>
      </c>
      <c r="I6" s="29" t="n">
        <f aca="false">IF(C6="UP",G6*MAX(0,-E6),IF(C6="DOWN",G6*MAX(0,E6),G6*ABS(E6)*0.5))</f>
        <v>0</v>
      </c>
      <c r="J6" s="59" t="n">
        <f aca="false">H6-I6</f>
        <v>0</v>
      </c>
      <c r="L6" s="60" t="s">
        <v>79</v>
      </c>
      <c r="M6" s="61" t="n">
        <v>1</v>
      </c>
      <c r="N6" s="61" t="n">
        <f aca="false">M6-B6</f>
        <v>0</v>
      </c>
      <c r="O6" s="62" t="n">
        <f aca="false">IF(C6="UP",F6*MAX(0,N6),IF(C6="DOWN",F6*MAX(0,-N6),0))-IF(C6="UP",G6*MAX(0,-N6),IF(C6="DOWN",G6*MAX(0,N6),G6*ABS(N6)*0.5))</f>
        <v>0</v>
      </c>
      <c r="Q6" s="63" t="s">
        <v>79</v>
      </c>
      <c r="R6" s="64" t="n">
        <v>1</v>
      </c>
      <c r="S6" s="64" t="n">
        <f aca="false">R6-B6</f>
        <v>0</v>
      </c>
      <c r="T6" s="65" t="n">
        <f aca="false">IF(C6="UP",F6*MAX(0,S6),IF(C6="DOWN",F6*MAX(0,-S6),0))-IF(C6="UP",G6*MAX(0,-S6),IF(C6="DOWN",G6*MAX(0,S6),G6*ABS(S6)*0.5))</f>
        <v>0</v>
      </c>
    </row>
    <row r="7" customFormat="false" ht="15" hidden="false" customHeight="false" outlineLevel="0" collapsed="false">
      <c r="A7" s="24" t="s">
        <v>80</v>
      </c>
      <c r="B7" s="55" t="n">
        <v>1</v>
      </c>
      <c r="C7" s="66" t="s">
        <v>178</v>
      </c>
      <c r="D7" s="27" t="n">
        <v>1</v>
      </c>
      <c r="E7" s="57" t="n">
        <f aca="false">D7-B7</f>
        <v>0</v>
      </c>
      <c r="F7" s="58" t="n">
        <f aca="false">IF(C7="UP",0.05,IF(C7="DOWN",0.25,0))</f>
        <v>0.05</v>
      </c>
      <c r="G7" s="58" t="n">
        <f aca="false">IF(C7="UP",0.15,IF(C7="DOWN",0.15,0))</f>
        <v>0.15</v>
      </c>
      <c r="H7" s="29" t="n">
        <f aca="false">IF(C7="UP",F7*MAX(0,E7),IF(C7="DOWN",F7*MAX(0,-E7),0))</f>
        <v>0</v>
      </c>
      <c r="I7" s="29" t="n">
        <f aca="false">IF(C7="UP",G7*MAX(0,-E7),IF(C7="DOWN",G7*MAX(0,E7),G7*ABS(E7)*0.5))</f>
        <v>-0</v>
      </c>
      <c r="J7" s="59" t="n">
        <f aca="false">H7-I7</f>
        <v>0</v>
      </c>
      <c r="L7" s="60" t="s">
        <v>80</v>
      </c>
      <c r="M7" s="61" t="n">
        <v>1</v>
      </c>
      <c r="N7" s="61" t="n">
        <f aca="false">M7-B7</f>
        <v>0</v>
      </c>
      <c r="O7" s="62" t="n">
        <f aca="false">IF(C7="UP",F7*MAX(0,N7),IF(C7="DOWN",F7*MAX(0,-N7),0))-IF(C7="UP",G7*MAX(0,-N7),IF(C7="DOWN",G7*MAX(0,N7),G7*ABS(N7)*0.5))</f>
        <v>0</v>
      </c>
      <c r="Q7" s="63" t="s">
        <v>80</v>
      </c>
      <c r="R7" s="64" t="n">
        <v>4</v>
      </c>
      <c r="S7" s="64" t="n">
        <f aca="false">R7-B7</f>
        <v>3</v>
      </c>
      <c r="T7" s="65" t="n">
        <f aca="false">IF(C7="UP",F7*MAX(0,S7),IF(C7="DOWN",F7*MAX(0,-S7),0))-IF(C7="UP",G7*MAX(0,-S7),IF(C7="DOWN",G7*MAX(0,S7),G7*ABS(S7)*0.5))</f>
        <v>0.15</v>
      </c>
    </row>
    <row r="8" customFormat="false" ht="15" hidden="false" customHeight="false" outlineLevel="0" collapsed="false">
      <c r="A8" s="24" t="s">
        <v>81</v>
      </c>
      <c r="B8" s="55" t="n">
        <v>1</v>
      </c>
      <c r="C8" s="66" t="s">
        <v>178</v>
      </c>
      <c r="D8" s="27" t="n">
        <v>1</v>
      </c>
      <c r="E8" s="57" t="n">
        <f aca="false">D8-B8</f>
        <v>0</v>
      </c>
      <c r="F8" s="58" t="n">
        <f aca="false">IF(C8="UP",0.05,IF(C8="DOWN",0.25,0))</f>
        <v>0.05</v>
      </c>
      <c r="G8" s="58" t="n">
        <f aca="false">IF(C8="UP",0.15,IF(C8="DOWN",0.15,0))</f>
        <v>0.15</v>
      </c>
      <c r="H8" s="29" t="n">
        <f aca="false">IF(C8="UP",F8*MAX(0,E8),IF(C8="DOWN",F8*MAX(0,-E8),0))</f>
        <v>0</v>
      </c>
      <c r="I8" s="29" t="n">
        <f aca="false">IF(C8="UP",G8*MAX(0,-E8),IF(C8="DOWN",G8*MAX(0,E8),G8*ABS(E8)*0.5))</f>
        <v>-0</v>
      </c>
      <c r="J8" s="59" t="n">
        <f aca="false">H8-I8</f>
        <v>0</v>
      </c>
      <c r="L8" s="60" t="s">
        <v>81</v>
      </c>
      <c r="M8" s="61" t="n">
        <v>1</v>
      </c>
      <c r="N8" s="61" t="n">
        <f aca="false">M8-B8</f>
        <v>0</v>
      </c>
      <c r="O8" s="62" t="n">
        <f aca="false">IF(C8="UP",F8*MAX(0,N8),IF(C8="DOWN",F8*MAX(0,-N8),0))-IF(C8="UP",G8*MAX(0,-N8),IF(C8="DOWN",G8*MAX(0,N8),G8*ABS(N8)*0.5))</f>
        <v>0</v>
      </c>
      <c r="Q8" s="63" t="s">
        <v>81</v>
      </c>
      <c r="R8" s="64" t="n">
        <v>4</v>
      </c>
      <c r="S8" s="64" t="n">
        <f aca="false">R8-B8</f>
        <v>3</v>
      </c>
      <c r="T8" s="65" t="n">
        <f aca="false">IF(C8="UP",F8*MAX(0,S8),IF(C8="DOWN",F8*MAX(0,-S8),0))-IF(C8="UP",G8*MAX(0,-S8),IF(C8="DOWN",G8*MAX(0,S8),G8*ABS(S8)*0.5))</f>
        <v>0.15</v>
      </c>
    </row>
    <row r="9" customFormat="false" ht="15" hidden="false" customHeight="false" outlineLevel="0" collapsed="false">
      <c r="A9" s="24" t="s">
        <v>82</v>
      </c>
      <c r="B9" s="55" t="n">
        <v>1</v>
      </c>
      <c r="C9" s="56" t="s">
        <v>177</v>
      </c>
      <c r="D9" s="27" t="n">
        <v>1</v>
      </c>
      <c r="E9" s="57" t="n">
        <f aca="false">D9-B9</f>
        <v>0</v>
      </c>
      <c r="F9" s="58" t="n">
        <f aca="false">IF(C9="UP",0.05,IF(C9="DOWN",0.25,0))</f>
        <v>0</v>
      </c>
      <c r="G9" s="58" t="n">
        <f aca="false">IF(C9="UP",0.15,IF(C9="DOWN",0.15,0))</f>
        <v>0</v>
      </c>
      <c r="H9" s="29" t="n">
        <f aca="false">IF(C9="UP",F9*MAX(0,E9),IF(C9="DOWN",F9*MAX(0,-E9),0))</f>
        <v>0</v>
      </c>
      <c r="I9" s="29" t="n">
        <f aca="false">IF(C9="UP",G9*MAX(0,-E9),IF(C9="DOWN",G9*MAX(0,E9),G9*ABS(E9)*0.5))</f>
        <v>0</v>
      </c>
      <c r="J9" s="59" t="n">
        <f aca="false">H9-I9</f>
        <v>0</v>
      </c>
      <c r="L9" s="60" t="s">
        <v>82</v>
      </c>
      <c r="M9" s="61" t="n">
        <v>1</v>
      </c>
      <c r="N9" s="61" t="n">
        <f aca="false">M9-B9</f>
        <v>0</v>
      </c>
      <c r="O9" s="62" t="n">
        <f aca="false">IF(C9="UP",F9*MAX(0,N9),IF(C9="DOWN",F9*MAX(0,-N9),0))-IF(C9="UP",G9*MAX(0,-N9),IF(C9="DOWN",G9*MAX(0,N9),G9*ABS(N9)*0.5))</f>
        <v>0</v>
      </c>
      <c r="Q9" s="63" t="s">
        <v>82</v>
      </c>
      <c r="R9" s="64" t="n">
        <v>1</v>
      </c>
      <c r="S9" s="64" t="n">
        <f aca="false">R9-B9</f>
        <v>0</v>
      </c>
      <c r="T9" s="65" t="n">
        <f aca="false">IF(C9="UP",F9*MAX(0,S9),IF(C9="DOWN",F9*MAX(0,-S9),0))-IF(C9="UP",G9*MAX(0,-S9),IF(C9="DOWN",G9*MAX(0,S9),G9*ABS(S9)*0.5))</f>
        <v>0</v>
      </c>
    </row>
    <row r="10" customFormat="false" ht="15" hidden="false" customHeight="false" outlineLevel="0" collapsed="false">
      <c r="A10" s="24" t="s">
        <v>83</v>
      </c>
      <c r="B10" s="55" t="n">
        <v>1</v>
      </c>
      <c r="C10" s="56" t="s">
        <v>177</v>
      </c>
      <c r="D10" s="27" t="n">
        <v>1</v>
      </c>
      <c r="E10" s="57" t="n">
        <f aca="false">D10-B10</f>
        <v>0</v>
      </c>
      <c r="F10" s="58" t="n">
        <f aca="false">IF(C10="UP",0.05,IF(C10="DOWN",0.25,0))</f>
        <v>0</v>
      </c>
      <c r="G10" s="58" t="n">
        <f aca="false">IF(C10="UP",0.15,IF(C10="DOWN",0.15,0))</f>
        <v>0</v>
      </c>
      <c r="H10" s="29" t="n">
        <f aca="false">IF(C10="UP",F10*MAX(0,E10),IF(C10="DOWN",F10*MAX(0,-E10),0))</f>
        <v>0</v>
      </c>
      <c r="I10" s="29" t="n">
        <f aca="false">IF(C10="UP",G10*MAX(0,-E10),IF(C10="DOWN",G10*MAX(0,E10),G10*ABS(E10)*0.5))</f>
        <v>0</v>
      </c>
      <c r="J10" s="59" t="n">
        <f aca="false">H10-I10</f>
        <v>0</v>
      </c>
      <c r="L10" s="60" t="s">
        <v>83</v>
      </c>
      <c r="M10" s="61" t="n">
        <v>1</v>
      </c>
      <c r="N10" s="61" t="n">
        <f aca="false">M10-B10</f>
        <v>0</v>
      </c>
      <c r="O10" s="62" t="n">
        <f aca="false">IF(C10="UP",F10*MAX(0,N10),IF(C10="DOWN",F10*MAX(0,-N10),0))-IF(C10="UP",G10*MAX(0,-N10),IF(C10="DOWN",G10*MAX(0,N10),G10*ABS(N10)*0.5))</f>
        <v>0</v>
      </c>
      <c r="Q10" s="63" t="s">
        <v>83</v>
      </c>
      <c r="R10" s="64" t="n">
        <v>1</v>
      </c>
      <c r="S10" s="64" t="n">
        <f aca="false">R10-B10</f>
        <v>0</v>
      </c>
      <c r="T10" s="65" t="n">
        <f aca="false">IF(C10="UP",F10*MAX(0,S10),IF(C10="DOWN",F10*MAX(0,-S10),0))-IF(C10="UP",G10*MAX(0,-S10),IF(C10="DOWN",G10*MAX(0,S10),G10*ABS(S10)*0.5))</f>
        <v>0</v>
      </c>
    </row>
    <row r="11" customFormat="false" ht="15" hidden="false" customHeight="false" outlineLevel="0" collapsed="false">
      <c r="A11" s="24" t="s">
        <v>84</v>
      </c>
      <c r="B11" s="55" t="n">
        <v>3</v>
      </c>
      <c r="C11" s="67" t="s">
        <v>179</v>
      </c>
      <c r="D11" s="27" t="n">
        <v>3</v>
      </c>
      <c r="E11" s="57" t="n">
        <f aca="false">D11-B11</f>
        <v>0</v>
      </c>
      <c r="F11" s="58" t="n">
        <f aca="false">IF(C11="UP",0.05,IF(C11="DOWN",0.25,0))</f>
        <v>0.25</v>
      </c>
      <c r="G11" s="58" t="n">
        <f aca="false">IF(C11="UP",0.15,IF(C11="DOWN",0.15,0))</f>
        <v>0.15</v>
      </c>
      <c r="H11" s="29" t="n">
        <f aca="false">IF(C11="UP",F11*MAX(0,E11),IF(C11="DOWN",F11*MAX(0,-E11),0))</f>
        <v>-0</v>
      </c>
      <c r="I11" s="29" t="n">
        <f aca="false">IF(C11="UP",G11*MAX(0,-E11),IF(C11="DOWN",G11*MAX(0,E11),G11*ABS(E11)*0.5))</f>
        <v>0</v>
      </c>
      <c r="J11" s="59" t="n">
        <f aca="false">H11-I11</f>
        <v>-0</v>
      </c>
      <c r="L11" s="60" t="s">
        <v>84</v>
      </c>
      <c r="M11" s="61" t="n">
        <v>3</v>
      </c>
      <c r="N11" s="61" t="n">
        <f aca="false">M11-B11</f>
        <v>0</v>
      </c>
      <c r="O11" s="62" t="n">
        <f aca="false">IF(C11="UP",F11*MAX(0,N11),IF(C11="DOWN",F11*MAX(0,-N11),0))-IF(C11="UP",G11*MAX(0,-N11),IF(C11="DOWN",G11*MAX(0,N11),G11*ABS(N11)*0.5))</f>
        <v>-0</v>
      </c>
      <c r="Q11" s="63" t="s">
        <v>84</v>
      </c>
      <c r="R11" s="64" t="n">
        <v>0</v>
      </c>
      <c r="S11" s="64" t="n">
        <f aca="false">R11-B11</f>
        <v>-3</v>
      </c>
      <c r="T11" s="65" t="n">
        <f aca="false">IF(C11="UP",F11*MAX(0,S11),IF(C11="DOWN",F11*MAX(0,-S11),0))-IF(C11="UP",G11*MAX(0,-S11),IF(C11="DOWN",G11*MAX(0,S11),G11*ABS(S11)*0.5))</f>
        <v>0.75</v>
      </c>
    </row>
    <row r="12" customFormat="false" ht="15" hidden="false" customHeight="false" outlineLevel="0" collapsed="false">
      <c r="A12" s="24" t="s">
        <v>85</v>
      </c>
      <c r="B12" s="55" t="n">
        <v>4</v>
      </c>
      <c r="C12" s="67" t="s">
        <v>179</v>
      </c>
      <c r="D12" s="27" t="n">
        <v>4</v>
      </c>
      <c r="E12" s="57" t="n">
        <f aca="false">D12-B12</f>
        <v>0</v>
      </c>
      <c r="F12" s="58" t="n">
        <f aca="false">IF(C12="UP",0.05,IF(C12="DOWN",0.25,0))</f>
        <v>0.25</v>
      </c>
      <c r="G12" s="58" t="n">
        <f aca="false">IF(C12="UP",0.15,IF(C12="DOWN",0.15,0))</f>
        <v>0.15</v>
      </c>
      <c r="H12" s="29" t="n">
        <f aca="false">IF(C12="UP",F12*MAX(0,E12),IF(C12="DOWN",F12*MAX(0,-E12),0))</f>
        <v>-0</v>
      </c>
      <c r="I12" s="29" t="n">
        <f aca="false">IF(C12="UP",G12*MAX(0,-E12),IF(C12="DOWN",G12*MAX(0,E12),G12*ABS(E12)*0.5))</f>
        <v>0</v>
      </c>
      <c r="J12" s="59" t="n">
        <f aca="false">H12-I12</f>
        <v>-0</v>
      </c>
      <c r="L12" s="60" t="s">
        <v>85</v>
      </c>
      <c r="M12" s="61" t="n">
        <v>4</v>
      </c>
      <c r="N12" s="61" t="n">
        <f aca="false">M12-B12</f>
        <v>0</v>
      </c>
      <c r="O12" s="62" t="n">
        <f aca="false">IF(C12="UP",F12*MAX(0,N12),IF(C12="DOWN",F12*MAX(0,-N12),0))-IF(C12="UP",G12*MAX(0,-N12),IF(C12="DOWN",G12*MAX(0,N12),G12*ABS(N12)*0.5))</f>
        <v>-0</v>
      </c>
      <c r="Q12" s="63" t="s">
        <v>85</v>
      </c>
      <c r="R12" s="64" t="n">
        <v>0</v>
      </c>
      <c r="S12" s="64" t="n">
        <f aca="false">R12-B12</f>
        <v>-4</v>
      </c>
      <c r="T12" s="65" t="n">
        <f aca="false">IF(C12="UP",F12*MAX(0,S12),IF(C12="DOWN",F12*MAX(0,-S12),0))-IF(C12="UP",G12*MAX(0,-S12),IF(C12="DOWN",G12*MAX(0,S12),G12*ABS(S12)*0.5))</f>
        <v>1</v>
      </c>
    </row>
    <row r="13" customFormat="false" ht="15" hidden="false" customHeight="false" outlineLevel="0" collapsed="false">
      <c r="A13" s="24" t="s">
        <v>86</v>
      </c>
      <c r="B13" s="55" t="n">
        <v>5</v>
      </c>
      <c r="C13" s="56" t="s">
        <v>177</v>
      </c>
      <c r="D13" s="27" t="n">
        <v>5</v>
      </c>
      <c r="E13" s="57" t="n">
        <f aca="false">D13-B13</f>
        <v>0</v>
      </c>
      <c r="F13" s="58" t="n">
        <f aca="false">IF(C13="UP",0.05,IF(C13="DOWN",0.25,0))</f>
        <v>0</v>
      </c>
      <c r="G13" s="58" t="n">
        <f aca="false">IF(C13="UP",0.15,IF(C13="DOWN",0.15,0))</f>
        <v>0</v>
      </c>
      <c r="H13" s="29" t="n">
        <f aca="false">IF(C13="UP",F13*MAX(0,E13),IF(C13="DOWN",F13*MAX(0,-E13),0))</f>
        <v>0</v>
      </c>
      <c r="I13" s="29" t="n">
        <f aca="false">IF(C13="UP",G13*MAX(0,-E13),IF(C13="DOWN",G13*MAX(0,E13),G13*ABS(E13)*0.5))</f>
        <v>0</v>
      </c>
      <c r="J13" s="59" t="n">
        <f aca="false">H13-I13</f>
        <v>0</v>
      </c>
      <c r="L13" s="60" t="s">
        <v>86</v>
      </c>
      <c r="M13" s="61" t="n">
        <v>5</v>
      </c>
      <c r="N13" s="61" t="n">
        <f aca="false">M13-B13</f>
        <v>0</v>
      </c>
      <c r="O13" s="62" t="n">
        <f aca="false">IF(C13="UP",F13*MAX(0,N13),IF(C13="DOWN",F13*MAX(0,-N13),0))-IF(C13="UP",G13*MAX(0,-N13),IF(C13="DOWN",G13*MAX(0,N13),G13*ABS(N13)*0.5))</f>
        <v>0</v>
      </c>
      <c r="Q13" s="63" t="s">
        <v>86</v>
      </c>
      <c r="R13" s="64" t="n">
        <v>5</v>
      </c>
      <c r="S13" s="64" t="n">
        <f aca="false">R13-B13</f>
        <v>0</v>
      </c>
      <c r="T13" s="65" t="n">
        <f aca="false">IF(C13="UP",F13*MAX(0,S13),IF(C13="DOWN",F13*MAX(0,-S13),0))-IF(C13="UP",G13*MAX(0,-S13),IF(C13="DOWN",G13*MAX(0,S13),G13*ABS(S13)*0.5))</f>
        <v>0</v>
      </c>
    </row>
    <row r="14" customFormat="false" ht="15" hidden="false" customHeight="false" outlineLevel="0" collapsed="false">
      <c r="A14" s="24" t="s">
        <v>87</v>
      </c>
      <c r="B14" s="55" t="n">
        <v>4</v>
      </c>
      <c r="C14" s="56" t="s">
        <v>177</v>
      </c>
      <c r="D14" s="27" t="n">
        <v>4</v>
      </c>
      <c r="E14" s="57" t="n">
        <f aca="false">D14-B14</f>
        <v>0</v>
      </c>
      <c r="F14" s="58" t="n">
        <f aca="false">IF(C14="UP",0.05,IF(C14="DOWN",0.25,0))</f>
        <v>0</v>
      </c>
      <c r="G14" s="58" t="n">
        <f aca="false">IF(C14="UP",0.15,IF(C14="DOWN",0.15,0))</f>
        <v>0</v>
      </c>
      <c r="H14" s="29" t="n">
        <f aca="false">IF(C14="UP",F14*MAX(0,E14),IF(C14="DOWN",F14*MAX(0,-E14),0))</f>
        <v>0</v>
      </c>
      <c r="I14" s="29" t="n">
        <f aca="false">IF(C14="UP",G14*MAX(0,-E14),IF(C14="DOWN",G14*MAX(0,E14),G14*ABS(E14)*0.5))</f>
        <v>0</v>
      </c>
      <c r="J14" s="59" t="n">
        <f aca="false">H14-I14</f>
        <v>0</v>
      </c>
      <c r="L14" s="60" t="s">
        <v>87</v>
      </c>
      <c r="M14" s="61" t="n">
        <v>4</v>
      </c>
      <c r="N14" s="61" t="n">
        <f aca="false">M14-B14</f>
        <v>0</v>
      </c>
      <c r="O14" s="62" t="n">
        <f aca="false">IF(C14="UP",F14*MAX(0,N14),IF(C14="DOWN",F14*MAX(0,-N14),0))-IF(C14="UP",G14*MAX(0,-N14),IF(C14="DOWN",G14*MAX(0,N14),G14*ABS(N14)*0.5))</f>
        <v>0</v>
      </c>
      <c r="Q14" s="63" t="s">
        <v>87</v>
      </c>
      <c r="R14" s="64" t="n">
        <v>4</v>
      </c>
      <c r="S14" s="64" t="n">
        <f aca="false">R14-B14</f>
        <v>0</v>
      </c>
      <c r="T14" s="65" t="n">
        <f aca="false">IF(C14="UP",F14*MAX(0,S14),IF(C14="DOWN",F14*MAX(0,-S14),0))-IF(C14="UP",G14*MAX(0,-S14),IF(C14="DOWN",G14*MAX(0,S14),G14*ABS(S14)*0.5))</f>
        <v>0</v>
      </c>
    </row>
    <row r="15" customFormat="false" ht="15" hidden="false" customHeight="false" outlineLevel="0" collapsed="false">
      <c r="A15" s="24" t="s">
        <v>88</v>
      </c>
      <c r="B15" s="55" t="n">
        <v>3</v>
      </c>
      <c r="C15" s="56" t="s">
        <v>177</v>
      </c>
      <c r="D15" s="27" t="n">
        <v>3</v>
      </c>
      <c r="E15" s="57" t="n">
        <f aca="false">D15-B15</f>
        <v>0</v>
      </c>
      <c r="F15" s="58" t="n">
        <f aca="false">IF(C15="UP",0.05,IF(C15="DOWN",0.25,0))</f>
        <v>0</v>
      </c>
      <c r="G15" s="58" t="n">
        <f aca="false">IF(C15="UP",0.15,IF(C15="DOWN",0.15,0))</f>
        <v>0</v>
      </c>
      <c r="H15" s="29" t="n">
        <f aca="false">IF(C15="UP",F15*MAX(0,E15),IF(C15="DOWN",F15*MAX(0,-E15),0))</f>
        <v>0</v>
      </c>
      <c r="I15" s="29" t="n">
        <f aca="false">IF(C15="UP",G15*MAX(0,-E15),IF(C15="DOWN",G15*MAX(0,E15),G15*ABS(E15)*0.5))</f>
        <v>0</v>
      </c>
      <c r="J15" s="59" t="n">
        <f aca="false">H15-I15</f>
        <v>0</v>
      </c>
      <c r="L15" s="60" t="s">
        <v>88</v>
      </c>
      <c r="M15" s="61" t="n">
        <v>3</v>
      </c>
      <c r="N15" s="61" t="n">
        <f aca="false">M15-B15</f>
        <v>0</v>
      </c>
      <c r="O15" s="62" t="n">
        <f aca="false">IF(C15="UP",F15*MAX(0,N15),IF(C15="DOWN",F15*MAX(0,-N15),0))-IF(C15="UP",G15*MAX(0,-N15),IF(C15="DOWN",G15*MAX(0,N15),G15*ABS(N15)*0.5))</f>
        <v>0</v>
      </c>
      <c r="Q15" s="63" t="s">
        <v>88</v>
      </c>
      <c r="R15" s="64" t="n">
        <v>3</v>
      </c>
      <c r="S15" s="64" t="n">
        <f aca="false">R15-B15</f>
        <v>0</v>
      </c>
      <c r="T15" s="65" t="n">
        <f aca="false">IF(C15="UP",F15*MAX(0,S15),IF(C15="DOWN",F15*MAX(0,-S15),0))-IF(C15="UP",G15*MAX(0,-S15),IF(C15="DOWN",G15*MAX(0,S15),G15*ABS(S15)*0.5))</f>
        <v>0</v>
      </c>
    </row>
    <row r="16" customFormat="false" ht="15" hidden="false" customHeight="false" outlineLevel="0" collapsed="false">
      <c r="A16" s="24" t="s">
        <v>89</v>
      </c>
      <c r="B16" s="55" t="n">
        <v>3</v>
      </c>
      <c r="C16" s="66" t="s">
        <v>178</v>
      </c>
      <c r="D16" s="27" t="n">
        <v>3</v>
      </c>
      <c r="E16" s="57" t="n">
        <f aca="false">D16-B16</f>
        <v>0</v>
      </c>
      <c r="F16" s="58" t="n">
        <f aca="false">IF(C16="UP",0.05,IF(C16="DOWN",0.25,0))</f>
        <v>0.05</v>
      </c>
      <c r="G16" s="58" t="n">
        <f aca="false">IF(C16="UP",0.15,IF(C16="DOWN",0.15,0))</f>
        <v>0.15</v>
      </c>
      <c r="H16" s="29" t="n">
        <f aca="false">IF(C16="UP",F16*MAX(0,E16),IF(C16="DOWN",F16*MAX(0,-E16),0))</f>
        <v>0</v>
      </c>
      <c r="I16" s="29" t="n">
        <f aca="false">IF(C16="UP",G16*MAX(0,-E16),IF(C16="DOWN",G16*MAX(0,E16),G16*ABS(E16)*0.5))</f>
        <v>-0</v>
      </c>
      <c r="J16" s="59" t="n">
        <f aca="false">H16-I16</f>
        <v>0</v>
      </c>
      <c r="L16" s="60" t="s">
        <v>89</v>
      </c>
      <c r="M16" s="61" t="n">
        <v>3</v>
      </c>
      <c r="N16" s="61" t="n">
        <f aca="false">M16-B16</f>
        <v>0</v>
      </c>
      <c r="O16" s="62" t="n">
        <f aca="false">IF(C16="UP",F16*MAX(0,N16),IF(C16="DOWN",F16*MAX(0,-N16),0))-IF(C16="UP",G16*MAX(0,-N16),IF(C16="DOWN",G16*MAX(0,N16),G16*ABS(N16)*0.5))</f>
        <v>0</v>
      </c>
      <c r="Q16" s="63" t="s">
        <v>89</v>
      </c>
      <c r="R16" s="64" t="n">
        <v>6</v>
      </c>
      <c r="S16" s="64" t="n">
        <f aca="false">R16-B16</f>
        <v>3</v>
      </c>
      <c r="T16" s="65" t="n">
        <f aca="false">IF(C16="UP",F16*MAX(0,S16),IF(C16="DOWN",F16*MAX(0,-S16),0))-IF(C16="UP",G16*MAX(0,-S16),IF(C16="DOWN",G16*MAX(0,S16),G16*ABS(S16)*0.5))</f>
        <v>0.15</v>
      </c>
    </row>
    <row r="17" customFormat="false" ht="15" hidden="false" customHeight="false" outlineLevel="0" collapsed="false">
      <c r="A17" s="24" t="s">
        <v>90</v>
      </c>
      <c r="B17" s="55" t="n">
        <v>3</v>
      </c>
      <c r="C17" s="66" t="s">
        <v>178</v>
      </c>
      <c r="D17" s="27" t="n">
        <v>3</v>
      </c>
      <c r="E17" s="57" t="n">
        <f aca="false">D17-B17</f>
        <v>0</v>
      </c>
      <c r="F17" s="58" t="n">
        <f aca="false">IF(C17="UP",0.05,IF(C17="DOWN",0.25,0))</f>
        <v>0.05</v>
      </c>
      <c r="G17" s="58" t="n">
        <f aca="false">IF(C17="UP",0.15,IF(C17="DOWN",0.15,0))</f>
        <v>0.15</v>
      </c>
      <c r="H17" s="29" t="n">
        <f aca="false">IF(C17="UP",F17*MAX(0,E17),IF(C17="DOWN",F17*MAX(0,-E17),0))</f>
        <v>0</v>
      </c>
      <c r="I17" s="29" t="n">
        <f aca="false">IF(C17="UP",G17*MAX(0,-E17),IF(C17="DOWN",G17*MAX(0,E17),G17*ABS(E17)*0.5))</f>
        <v>-0</v>
      </c>
      <c r="J17" s="59" t="n">
        <f aca="false">H17-I17</f>
        <v>0</v>
      </c>
      <c r="L17" s="60" t="s">
        <v>90</v>
      </c>
      <c r="M17" s="61" t="n">
        <v>3</v>
      </c>
      <c r="N17" s="61" t="n">
        <f aca="false">M17-B17</f>
        <v>0</v>
      </c>
      <c r="O17" s="62" t="n">
        <f aca="false">IF(C17="UP",F17*MAX(0,N17),IF(C17="DOWN",F17*MAX(0,-N17),0))-IF(C17="UP",G17*MAX(0,-N17),IF(C17="DOWN",G17*MAX(0,N17),G17*ABS(N17)*0.5))</f>
        <v>0</v>
      </c>
      <c r="Q17" s="63" t="s">
        <v>90</v>
      </c>
      <c r="R17" s="64" t="n">
        <v>6</v>
      </c>
      <c r="S17" s="64" t="n">
        <f aca="false">R17-B17</f>
        <v>3</v>
      </c>
      <c r="T17" s="65" t="n">
        <f aca="false">IF(C17="UP",F17*MAX(0,S17),IF(C17="DOWN",F17*MAX(0,-S17),0))-IF(C17="UP",G17*MAX(0,-S17),IF(C17="DOWN",G17*MAX(0,S17),G17*ABS(S17)*0.5))</f>
        <v>0.15</v>
      </c>
    </row>
    <row r="18" customFormat="false" ht="15" hidden="false" customHeight="false" outlineLevel="0" collapsed="false">
      <c r="A18" s="24" t="s">
        <v>91</v>
      </c>
      <c r="B18" s="55" t="n">
        <v>3</v>
      </c>
      <c r="C18" s="66" t="s">
        <v>178</v>
      </c>
      <c r="D18" s="27" t="n">
        <v>3</v>
      </c>
      <c r="E18" s="57" t="n">
        <f aca="false">D18-B18</f>
        <v>0</v>
      </c>
      <c r="F18" s="58" t="n">
        <f aca="false">IF(C18="UP",0.05,IF(C18="DOWN",0.25,0))</f>
        <v>0.05</v>
      </c>
      <c r="G18" s="58" t="n">
        <f aca="false">IF(C18="UP",0.15,IF(C18="DOWN",0.15,0))</f>
        <v>0.15</v>
      </c>
      <c r="H18" s="29" t="n">
        <f aca="false">IF(C18="UP",F18*MAX(0,E18),IF(C18="DOWN",F18*MAX(0,-E18),0))</f>
        <v>0</v>
      </c>
      <c r="I18" s="29" t="n">
        <f aca="false">IF(C18="UP",G18*MAX(0,-E18),IF(C18="DOWN",G18*MAX(0,E18),G18*ABS(E18)*0.5))</f>
        <v>-0</v>
      </c>
      <c r="J18" s="59" t="n">
        <f aca="false">H18-I18</f>
        <v>0</v>
      </c>
      <c r="L18" s="60" t="s">
        <v>91</v>
      </c>
      <c r="M18" s="61" t="n">
        <v>3</v>
      </c>
      <c r="N18" s="61" t="n">
        <f aca="false">M18-B18</f>
        <v>0</v>
      </c>
      <c r="O18" s="62" t="n">
        <f aca="false">IF(C18="UP",F18*MAX(0,N18),IF(C18="DOWN",F18*MAX(0,-N18),0))-IF(C18="UP",G18*MAX(0,-N18),IF(C18="DOWN",G18*MAX(0,N18),G18*ABS(N18)*0.5))</f>
        <v>0</v>
      </c>
      <c r="Q18" s="63" t="s">
        <v>91</v>
      </c>
      <c r="R18" s="64" t="n">
        <v>6</v>
      </c>
      <c r="S18" s="64" t="n">
        <f aca="false">R18-B18</f>
        <v>3</v>
      </c>
      <c r="T18" s="65" t="n">
        <f aca="false">IF(C18="UP",F18*MAX(0,S18),IF(C18="DOWN",F18*MAX(0,-S18),0))-IF(C18="UP",G18*MAX(0,-S18),IF(C18="DOWN",G18*MAX(0,S18),G18*ABS(S18)*0.5))</f>
        <v>0.15</v>
      </c>
    </row>
    <row r="19" customFormat="false" ht="15" hidden="false" customHeight="false" outlineLevel="0" collapsed="false">
      <c r="A19" s="24" t="s">
        <v>92</v>
      </c>
      <c r="B19" s="55" t="n">
        <v>3</v>
      </c>
      <c r="C19" s="56" t="s">
        <v>177</v>
      </c>
      <c r="D19" s="27" t="n">
        <v>3</v>
      </c>
      <c r="E19" s="57" t="n">
        <f aca="false">D19-B19</f>
        <v>0</v>
      </c>
      <c r="F19" s="58" t="n">
        <f aca="false">IF(C19="UP",0.05,IF(C19="DOWN",0.25,0))</f>
        <v>0</v>
      </c>
      <c r="G19" s="58" t="n">
        <f aca="false">IF(C19="UP",0.15,IF(C19="DOWN",0.15,0))</f>
        <v>0</v>
      </c>
      <c r="H19" s="29" t="n">
        <f aca="false">IF(C19="UP",F19*MAX(0,E19),IF(C19="DOWN",F19*MAX(0,-E19),0))</f>
        <v>0</v>
      </c>
      <c r="I19" s="29" t="n">
        <f aca="false">IF(C19="UP",G19*MAX(0,-E19),IF(C19="DOWN",G19*MAX(0,E19),G19*ABS(E19)*0.5))</f>
        <v>0</v>
      </c>
      <c r="J19" s="59" t="n">
        <f aca="false">H19-I19</f>
        <v>0</v>
      </c>
      <c r="L19" s="60" t="s">
        <v>92</v>
      </c>
      <c r="M19" s="61" t="n">
        <v>3</v>
      </c>
      <c r="N19" s="61" t="n">
        <f aca="false">M19-B19</f>
        <v>0</v>
      </c>
      <c r="O19" s="62" t="n">
        <f aca="false">IF(C19="UP",F19*MAX(0,N19),IF(C19="DOWN",F19*MAX(0,-N19),0))-IF(C19="UP",G19*MAX(0,-N19),IF(C19="DOWN",G19*MAX(0,N19),G19*ABS(N19)*0.5))</f>
        <v>0</v>
      </c>
      <c r="Q19" s="63" t="s">
        <v>92</v>
      </c>
      <c r="R19" s="64" t="n">
        <v>3</v>
      </c>
      <c r="S19" s="64" t="n">
        <f aca="false">R19-B19</f>
        <v>0</v>
      </c>
      <c r="T19" s="65" t="n">
        <f aca="false">IF(C19="UP",F19*MAX(0,S19),IF(C19="DOWN",F19*MAX(0,-S19),0))-IF(C19="UP",G19*MAX(0,-S19),IF(C19="DOWN",G19*MAX(0,S19),G19*ABS(S19)*0.5))</f>
        <v>0</v>
      </c>
    </row>
    <row r="20" customFormat="false" ht="15" hidden="false" customHeight="false" outlineLevel="0" collapsed="false">
      <c r="A20" s="24" t="s">
        <v>93</v>
      </c>
      <c r="B20" s="55" t="n">
        <v>3</v>
      </c>
      <c r="C20" s="56" t="s">
        <v>177</v>
      </c>
      <c r="D20" s="27" t="n">
        <v>3</v>
      </c>
      <c r="E20" s="57" t="n">
        <f aca="false">D20-B20</f>
        <v>0</v>
      </c>
      <c r="F20" s="58" t="n">
        <f aca="false">IF(C20="UP",0.05,IF(C20="DOWN",0.25,0))</f>
        <v>0</v>
      </c>
      <c r="G20" s="58" t="n">
        <f aca="false">IF(C20="UP",0.15,IF(C20="DOWN",0.15,0))</f>
        <v>0</v>
      </c>
      <c r="H20" s="29" t="n">
        <f aca="false">IF(C20="UP",F20*MAX(0,E20),IF(C20="DOWN",F20*MAX(0,-E20),0))</f>
        <v>0</v>
      </c>
      <c r="I20" s="29" t="n">
        <f aca="false">IF(C20="UP",G20*MAX(0,-E20),IF(C20="DOWN",G20*MAX(0,E20),G20*ABS(E20)*0.5))</f>
        <v>0</v>
      </c>
      <c r="J20" s="59" t="n">
        <f aca="false">H20-I20</f>
        <v>0</v>
      </c>
      <c r="L20" s="60" t="s">
        <v>93</v>
      </c>
      <c r="M20" s="61" t="n">
        <v>3</v>
      </c>
      <c r="N20" s="61" t="n">
        <f aca="false">M20-B20</f>
        <v>0</v>
      </c>
      <c r="O20" s="62" t="n">
        <f aca="false">IF(C20="UP",F20*MAX(0,N20),IF(C20="DOWN",F20*MAX(0,-N20),0))-IF(C20="UP",G20*MAX(0,-N20),IF(C20="DOWN",G20*MAX(0,N20),G20*ABS(N20)*0.5))</f>
        <v>0</v>
      </c>
      <c r="Q20" s="63" t="s">
        <v>93</v>
      </c>
      <c r="R20" s="64" t="n">
        <v>3</v>
      </c>
      <c r="S20" s="64" t="n">
        <f aca="false">R20-B20</f>
        <v>0</v>
      </c>
      <c r="T20" s="65" t="n">
        <f aca="false">IF(C20="UP",F20*MAX(0,S20),IF(C20="DOWN",F20*MAX(0,-S20),0))-IF(C20="UP",G20*MAX(0,-S20),IF(C20="DOWN",G20*MAX(0,S20),G20*ABS(S20)*0.5))</f>
        <v>0</v>
      </c>
    </row>
    <row r="21" customFormat="false" ht="15" hidden="false" customHeight="false" outlineLevel="0" collapsed="false">
      <c r="A21" s="24" t="s">
        <v>94</v>
      </c>
      <c r="B21" s="55" t="n">
        <v>4</v>
      </c>
      <c r="C21" s="67" t="s">
        <v>179</v>
      </c>
      <c r="D21" s="27" t="n">
        <v>4</v>
      </c>
      <c r="E21" s="57" t="n">
        <f aca="false">D21-B21</f>
        <v>0</v>
      </c>
      <c r="F21" s="58" t="n">
        <f aca="false">IF(C21="UP",0.05,IF(C21="DOWN",0.25,0))</f>
        <v>0.25</v>
      </c>
      <c r="G21" s="58" t="n">
        <f aca="false">IF(C21="UP",0.15,IF(C21="DOWN",0.15,0))</f>
        <v>0.15</v>
      </c>
      <c r="H21" s="29" t="n">
        <f aca="false">IF(C21="UP",F21*MAX(0,E21),IF(C21="DOWN",F21*MAX(0,-E21),0))</f>
        <v>-0</v>
      </c>
      <c r="I21" s="29" t="n">
        <f aca="false">IF(C21="UP",G21*MAX(0,-E21),IF(C21="DOWN",G21*MAX(0,E21),G21*ABS(E21)*0.5))</f>
        <v>0</v>
      </c>
      <c r="J21" s="59" t="n">
        <f aca="false">H21-I21</f>
        <v>-0</v>
      </c>
      <c r="L21" s="60" t="s">
        <v>94</v>
      </c>
      <c r="M21" s="61" t="n">
        <v>4</v>
      </c>
      <c r="N21" s="61" t="n">
        <f aca="false">M21-B21</f>
        <v>0</v>
      </c>
      <c r="O21" s="62" t="n">
        <f aca="false">IF(C21="UP",F21*MAX(0,N21),IF(C21="DOWN",F21*MAX(0,-N21),0))-IF(C21="UP",G21*MAX(0,-N21),IF(C21="DOWN",G21*MAX(0,N21),G21*ABS(N21)*0.5))</f>
        <v>-0</v>
      </c>
      <c r="Q21" s="63" t="s">
        <v>94</v>
      </c>
      <c r="R21" s="64" t="n">
        <v>0</v>
      </c>
      <c r="S21" s="64" t="n">
        <f aca="false">R21-B21</f>
        <v>-4</v>
      </c>
      <c r="T21" s="65" t="n">
        <f aca="false">IF(C21="UP",F21*MAX(0,S21),IF(C21="DOWN",F21*MAX(0,-S21),0))-IF(C21="UP",G21*MAX(0,-S21),IF(C21="DOWN",G21*MAX(0,S21),G21*ABS(S21)*0.5))</f>
        <v>1</v>
      </c>
    </row>
    <row r="22" customFormat="false" ht="15" hidden="false" customHeight="false" outlineLevel="0" collapsed="false">
      <c r="A22" s="24" t="s">
        <v>95</v>
      </c>
      <c r="B22" s="55" t="n">
        <v>5</v>
      </c>
      <c r="C22" s="67" t="s">
        <v>179</v>
      </c>
      <c r="D22" s="27" t="n">
        <v>5</v>
      </c>
      <c r="E22" s="57" t="n">
        <f aca="false">D22-B22</f>
        <v>0</v>
      </c>
      <c r="F22" s="58" t="n">
        <f aca="false">IF(C22="UP",0.05,IF(C22="DOWN",0.25,0))</f>
        <v>0.25</v>
      </c>
      <c r="G22" s="58" t="n">
        <f aca="false">IF(C22="UP",0.15,IF(C22="DOWN",0.15,0))</f>
        <v>0.15</v>
      </c>
      <c r="H22" s="29" t="n">
        <f aca="false">IF(C22="UP",F22*MAX(0,E22),IF(C22="DOWN",F22*MAX(0,-E22),0))</f>
        <v>-0</v>
      </c>
      <c r="I22" s="29" t="n">
        <f aca="false">IF(C22="UP",G22*MAX(0,-E22),IF(C22="DOWN",G22*MAX(0,E22),G22*ABS(E22)*0.5))</f>
        <v>0</v>
      </c>
      <c r="J22" s="59" t="n">
        <f aca="false">H22-I22</f>
        <v>-0</v>
      </c>
      <c r="L22" s="60" t="s">
        <v>95</v>
      </c>
      <c r="M22" s="61" t="n">
        <v>5</v>
      </c>
      <c r="N22" s="61" t="n">
        <f aca="false">M22-B22</f>
        <v>0</v>
      </c>
      <c r="O22" s="62" t="n">
        <f aca="false">IF(C22="UP",F22*MAX(0,N22),IF(C22="DOWN",F22*MAX(0,-N22),0))-IF(C22="UP",G22*MAX(0,-N22),IF(C22="DOWN",G22*MAX(0,N22),G22*ABS(N22)*0.5))</f>
        <v>-0</v>
      </c>
      <c r="Q22" s="63" t="s">
        <v>95</v>
      </c>
      <c r="R22" s="64" t="n">
        <v>0</v>
      </c>
      <c r="S22" s="64" t="n">
        <f aca="false">R22-B22</f>
        <v>-5</v>
      </c>
      <c r="T22" s="65" t="n">
        <f aca="false">IF(C22="UP",F22*MAX(0,S22),IF(C22="DOWN",F22*MAX(0,-S22),0))-IF(C22="UP",G22*MAX(0,-S22),IF(C22="DOWN",G22*MAX(0,S22),G22*ABS(S22)*0.5))</f>
        <v>1.25</v>
      </c>
    </row>
    <row r="23" customFormat="false" ht="15" hidden="false" customHeight="false" outlineLevel="0" collapsed="false">
      <c r="A23" s="24" t="s">
        <v>96</v>
      </c>
      <c r="B23" s="55" t="n">
        <v>6</v>
      </c>
      <c r="C23" s="67" t="s">
        <v>179</v>
      </c>
      <c r="D23" s="27" t="n">
        <v>6</v>
      </c>
      <c r="E23" s="57" t="n">
        <f aca="false">D23-B23</f>
        <v>0</v>
      </c>
      <c r="F23" s="58" t="n">
        <f aca="false">IF(C23="UP",0.05,IF(C23="DOWN",0.25,0))</f>
        <v>0.25</v>
      </c>
      <c r="G23" s="58" t="n">
        <f aca="false">IF(C23="UP",0.15,IF(C23="DOWN",0.15,0))</f>
        <v>0.15</v>
      </c>
      <c r="H23" s="29" t="n">
        <f aca="false">IF(C23="UP",F23*MAX(0,E23),IF(C23="DOWN",F23*MAX(0,-E23),0))</f>
        <v>-0</v>
      </c>
      <c r="I23" s="29" t="n">
        <f aca="false">IF(C23="UP",G23*MAX(0,-E23),IF(C23="DOWN",G23*MAX(0,E23),G23*ABS(E23)*0.5))</f>
        <v>0</v>
      </c>
      <c r="J23" s="59" t="n">
        <f aca="false">H23-I23</f>
        <v>-0</v>
      </c>
      <c r="L23" s="60" t="s">
        <v>96</v>
      </c>
      <c r="M23" s="61" t="n">
        <v>6</v>
      </c>
      <c r="N23" s="61" t="n">
        <f aca="false">M23-B23</f>
        <v>0</v>
      </c>
      <c r="O23" s="62" t="n">
        <f aca="false">IF(C23="UP",F23*MAX(0,N23),IF(C23="DOWN",F23*MAX(0,-N23),0))-IF(C23="UP",G23*MAX(0,-N23),IF(C23="DOWN",G23*MAX(0,N23),G23*ABS(N23)*0.5))</f>
        <v>-0</v>
      </c>
      <c r="Q23" s="63" t="s">
        <v>96</v>
      </c>
      <c r="R23" s="64" t="n">
        <v>0</v>
      </c>
      <c r="S23" s="64" t="n">
        <f aca="false">R23-B23</f>
        <v>-6</v>
      </c>
      <c r="T23" s="65" t="n">
        <f aca="false">IF(C23="UP",F23*MAX(0,S23),IF(C23="DOWN",F23*MAX(0,-S23),0))-IF(C23="UP",G23*MAX(0,-S23),IF(C23="DOWN",G23*MAX(0,S23),G23*ABS(S23)*0.5))</f>
        <v>1.5</v>
      </c>
    </row>
    <row r="24" customFormat="false" ht="15" hidden="false" customHeight="false" outlineLevel="0" collapsed="false">
      <c r="A24" s="24" t="s">
        <v>97</v>
      </c>
      <c r="B24" s="55" t="n">
        <v>6</v>
      </c>
      <c r="C24" s="67" t="s">
        <v>179</v>
      </c>
      <c r="D24" s="27" t="n">
        <v>6</v>
      </c>
      <c r="E24" s="57" t="n">
        <f aca="false">D24-B24</f>
        <v>0</v>
      </c>
      <c r="F24" s="58" t="n">
        <f aca="false">IF(C24="UP",0.05,IF(C24="DOWN",0.25,0))</f>
        <v>0.25</v>
      </c>
      <c r="G24" s="58" t="n">
        <f aca="false">IF(C24="UP",0.15,IF(C24="DOWN",0.15,0))</f>
        <v>0.15</v>
      </c>
      <c r="H24" s="29" t="n">
        <f aca="false">IF(C24="UP",F24*MAX(0,E24),IF(C24="DOWN",F24*MAX(0,-E24),0))</f>
        <v>-0</v>
      </c>
      <c r="I24" s="29" t="n">
        <f aca="false">IF(C24="UP",G24*MAX(0,-E24),IF(C24="DOWN",G24*MAX(0,E24),G24*ABS(E24)*0.5))</f>
        <v>0</v>
      </c>
      <c r="J24" s="59" t="n">
        <f aca="false">H24-I24</f>
        <v>-0</v>
      </c>
      <c r="L24" s="60" t="s">
        <v>97</v>
      </c>
      <c r="M24" s="61" t="n">
        <v>6</v>
      </c>
      <c r="N24" s="61" t="n">
        <f aca="false">M24-B24</f>
        <v>0</v>
      </c>
      <c r="O24" s="62" t="n">
        <f aca="false">IF(C24="UP",F24*MAX(0,N24),IF(C24="DOWN",F24*MAX(0,-N24),0))-IF(C24="UP",G24*MAX(0,-N24),IF(C24="DOWN",G24*MAX(0,N24),G24*ABS(N24)*0.5))</f>
        <v>-0</v>
      </c>
      <c r="Q24" s="63" t="s">
        <v>97</v>
      </c>
      <c r="R24" s="64" t="n">
        <v>0</v>
      </c>
      <c r="S24" s="64" t="n">
        <f aca="false">R24-B24</f>
        <v>-6</v>
      </c>
      <c r="T24" s="65" t="n">
        <f aca="false">IF(C24="UP",F24*MAX(0,S24),IF(C24="DOWN",F24*MAX(0,-S24),0))-IF(C24="UP",G24*MAX(0,-S24),IF(C24="DOWN",G24*MAX(0,S24),G24*ABS(S24)*0.5))</f>
        <v>1.5</v>
      </c>
    </row>
    <row r="25" customFormat="false" ht="15" hidden="false" customHeight="false" outlineLevel="0" collapsed="false">
      <c r="A25" s="24" t="s">
        <v>98</v>
      </c>
      <c r="B25" s="55" t="n">
        <v>5</v>
      </c>
      <c r="C25" s="67" t="s">
        <v>179</v>
      </c>
      <c r="D25" s="27" t="n">
        <v>5</v>
      </c>
      <c r="E25" s="57" t="n">
        <f aca="false">D25-B25</f>
        <v>0</v>
      </c>
      <c r="F25" s="58" t="n">
        <f aca="false">IF(C25="UP",0.05,IF(C25="DOWN",0.25,0))</f>
        <v>0.25</v>
      </c>
      <c r="G25" s="58" t="n">
        <f aca="false">IF(C25="UP",0.15,IF(C25="DOWN",0.15,0))</f>
        <v>0.15</v>
      </c>
      <c r="H25" s="29" t="n">
        <f aca="false">IF(C25="UP",F25*MAX(0,E25),IF(C25="DOWN",F25*MAX(0,-E25),0))</f>
        <v>-0</v>
      </c>
      <c r="I25" s="29" t="n">
        <f aca="false">IF(C25="UP",G25*MAX(0,-E25),IF(C25="DOWN",G25*MAX(0,E25),G25*ABS(E25)*0.5))</f>
        <v>0</v>
      </c>
      <c r="J25" s="59" t="n">
        <f aca="false">H25-I25</f>
        <v>-0</v>
      </c>
      <c r="L25" s="60" t="s">
        <v>98</v>
      </c>
      <c r="M25" s="61" t="n">
        <v>5</v>
      </c>
      <c r="N25" s="61" t="n">
        <f aca="false">M25-B25</f>
        <v>0</v>
      </c>
      <c r="O25" s="62" t="n">
        <f aca="false">IF(C25="UP",F25*MAX(0,N25),IF(C25="DOWN",F25*MAX(0,-N25),0))-IF(C25="UP",G25*MAX(0,-N25),IF(C25="DOWN",G25*MAX(0,N25),G25*ABS(N25)*0.5))</f>
        <v>-0</v>
      </c>
      <c r="Q25" s="63" t="s">
        <v>98</v>
      </c>
      <c r="R25" s="64" t="n">
        <v>0</v>
      </c>
      <c r="S25" s="64" t="n">
        <f aca="false">R25-B25</f>
        <v>-5</v>
      </c>
      <c r="T25" s="65" t="n">
        <f aca="false">IF(C25="UP",F25*MAX(0,S25),IF(C25="DOWN",F25*MAX(0,-S25),0))-IF(C25="UP",G25*MAX(0,-S25),IF(C25="DOWN",G25*MAX(0,S25),G25*ABS(S25)*0.5))</f>
        <v>1.25</v>
      </c>
    </row>
    <row r="26" customFormat="false" ht="15" hidden="false" customHeight="false" outlineLevel="0" collapsed="false">
      <c r="A26" s="24" t="s">
        <v>99</v>
      </c>
      <c r="B26" s="55" t="n">
        <v>4</v>
      </c>
      <c r="C26" s="56" t="s">
        <v>177</v>
      </c>
      <c r="D26" s="27" t="n">
        <v>4</v>
      </c>
      <c r="E26" s="57" t="n">
        <f aca="false">D26-B26</f>
        <v>0</v>
      </c>
      <c r="F26" s="58" t="n">
        <f aca="false">IF(C26="UP",0.05,IF(C26="DOWN",0.25,0))</f>
        <v>0</v>
      </c>
      <c r="G26" s="58" t="n">
        <f aca="false">IF(C26="UP",0.15,IF(C26="DOWN",0.15,0))</f>
        <v>0</v>
      </c>
      <c r="H26" s="29" t="n">
        <f aca="false">IF(C26="UP",F26*MAX(0,E26),IF(C26="DOWN",F26*MAX(0,-E26),0))</f>
        <v>0</v>
      </c>
      <c r="I26" s="29" t="n">
        <f aca="false">IF(C26="UP",G26*MAX(0,-E26),IF(C26="DOWN",G26*MAX(0,E26),G26*ABS(E26)*0.5))</f>
        <v>0</v>
      </c>
      <c r="J26" s="59" t="n">
        <f aca="false">H26-I26</f>
        <v>0</v>
      </c>
      <c r="L26" s="60" t="s">
        <v>99</v>
      </c>
      <c r="M26" s="61" t="n">
        <v>4</v>
      </c>
      <c r="N26" s="61" t="n">
        <f aca="false">M26-B26</f>
        <v>0</v>
      </c>
      <c r="O26" s="62" t="n">
        <f aca="false">IF(C26="UP",F26*MAX(0,N26),IF(C26="DOWN",F26*MAX(0,-N26),0))-IF(C26="UP",G26*MAX(0,-N26),IF(C26="DOWN",G26*MAX(0,N26),G26*ABS(N26)*0.5))</f>
        <v>0</v>
      </c>
      <c r="Q26" s="63" t="s">
        <v>99</v>
      </c>
      <c r="R26" s="64" t="n">
        <v>4</v>
      </c>
      <c r="S26" s="64" t="n">
        <f aca="false">R26-B26</f>
        <v>0</v>
      </c>
      <c r="T26" s="65" t="n">
        <f aca="false">IF(C26="UP",F26*MAX(0,S26),IF(C26="DOWN",F26*MAX(0,-S26),0))-IF(C26="UP",G26*MAX(0,-S26),IF(C26="DOWN",G26*MAX(0,S26),G26*ABS(S26)*0.5))</f>
        <v>0</v>
      </c>
    </row>
    <row r="27" customFormat="false" ht="15" hidden="false" customHeight="false" outlineLevel="0" collapsed="false">
      <c r="A27" s="24" t="s">
        <v>100</v>
      </c>
      <c r="B27" s="55" t="n">
        <v>3</v>
      </c>
      <c r="C27" s="56" t="s">
        <v>177</v>
      </c>
      <c r="D27" s="27" t="n">
        <v>3</v>
      </c>
      <c r="E27" s="57" t="n">
        <f aca="false">D27-B27</f>
        <v>0</v>
      </c>
      <c r="F27" s="58" t="n">
        <f aca="false">IF(C27="UP",0.05,IF(C27="DOWN",0.25,0))</f>
        <v>0</v>
      </c>
      <c r="G27" s="58" t="n">
        <f aca="false">IF(C27="UP",0.15,IF(C27="DOWN",0.15,0))</f>
        <v>0</v>
      </c>
      <c r="H27" s="29" t="n">
        <f aca="false">IF(C27="UP",F27*MAX(0,E27),IF(C27="DOWN",F27*MAX(0,-E27),0))</f>
        <v>0</v>
      </c>
      <c r="I27" s="29" t="n">
        <f aca="false">IF(C27="UP",G27*MAX(0,-E27),IF(C27="DOWN",G27*MAX(0,E27),G27*ABS(E27)*0.5))</f>
        <v>0</v>
      </c>
      <c r="J27" s="59" t="n">
        <f aca="false">H27-I27</f>
        <v>0</v>
      </c>
      <c r="L27" s="60" t="s">
        <v>100</v>
      </c>
      <c r="M27" s="61" t="n">
        <v>3</v>
      </c>
      <c r="N27" s="61" t="n">
        <f aca="false">M27-B27</f>
        <v>0</v>
      </c>
      <c r="O27" s="62" t="n">
        <f aca="false">IF(C27="UP",F27*MAX(0,N27),IF(C27="DOWN",F27*MAX(0,-N27),0))-IF(C27="UP",G27*MAX(0,-N27),IF(C27="DOWN",G27*MAX(0,N27),G27*ABS(N27)*0.5))</f>
        <v>0</v>
      </c>
      <c r="Q27" s="63" t="s">
        <v>100</v>
      </c>
      <c r="R27" s="64" t="n">
        <v>3</v>
      </c>
      <c r="S27" s="64" t="n">
        <f aca="false">R27-B27</f>
        <v>0</v>
      </c>
      <c r="T27" s="65" t="n">
        <f aca="false">IF(C27="UP",F27*MAX(0,S27),IF(C27="DOWN",F27*MAX(0,-S27),0))-IF(C27="UP",G27*MAX(0,-S27),IF(C27="DOWN",G27*MAX(0,S27),G27*ABS(S27)*0.5))</f>
        <v>0</v>
      </c>
    </row>
    <row r="28" customFormat="false" ht="15" hidden="false" customHeight="false" outlineLevel="0" collapsed="false">
      <c r="A28" s="24" t="s">
        <v>101</v>
      </c>
      <c r="B28" s="55" t="n">
        <v>2</v>
      </c>
      <c r="C28" s="56" t="s">
        <v>177</v>
      </c>
      <c r="D28" s="27" t="n">
        <v>2</v>
      </c>
      <c r="E28" s="57" t="n">
        <f aca="false">D28-B28</f>
        <v>0</v>
      </c>
      <c r="F28" s="58" t="n">
        <f aca="false">IF(C28="UP",0.05,IF(C28="DOWN",0.25,0))</f>
        <v>0</v>
      </c>
      <c r="G28" s="58" t="n">
        <f aca="false">IF(C28="UP",0.15,IF(C28="DOWN",0.15,0))</f>
        <v>0</v>
      </c>
      <c r="H28" s="29" t="n">
        <f aca="false">IF(C28="UP",F28*MAX(0,E28),IF(C28="DOWN",F28*MAX(0,-E28),0))</f>
        <v>0</v>
      </c>
      <c r="I28" s="29" t="n">
        <f aca="false">IF(C28="UP",G28*MAX(0,-E28),IF(C28="DOWN",G28*MAX(0,E28),G28*ABS(E28)*0.5))</f>
        <v>0</v>
      </c>
      <c r="J28" s="59" t="n">
        <f aca="false">H28-I28</f>
        <v>0</v>
      </c>
      <c r="L28" s="60" t="s">
        <v>101</v>
      </c>
      <c r="M28" s="61" t="n">
        <v>2</v>
      </c>
      <c r="N28" s="61" t="n">
        <f aca="false">M28-B28</f>
        <v>0</v>
      </c>
      <c r="O28" s="62" t="n">
        <f aca="false">IF(C28="UP",F28*MAX(0,N28),IF(C28="DOWN",F28*MAX(0,-N28),0))-IF(C28="UP",G28*MAX(0,-N28),IF(C28="DOWN",G28*MAX(0,N28),G28*ABS(N28)*0.5))</f>
        <v>0</v>
      </c>
      <c r="Q28" s="63" t="s">
        <v>101</v>
      </c>
      <c r="R28" s="64" t="n">
        <v>2</v>
      </c>
      <c r="S28" s="64" t="n">
        <f aca="false">R28-B28</f>
        <v>0</v>
      </c>
      <c r="T28" s="65" t="n">
        <f aca="false">IF(C28="UP",F28*MAX(0,S28),IF(C28="DOWN",F28*MAX(0,-S28),0))-IF(C28="UP",G28*MAX(0,-S28),IF(C28="DOWN",G28*MAX(0,S28),G28*ABS(S28)*0.5))</f>
        <v>0</v>
      </c>
    </row>
    <row r="29" customFormat="false" ht="15" hidden="false" customHeight="false" outlineLevel="0" collapsed="false">
      <c r="A29" s="36" t="s">
        <v>102</v>
      </c>
      <c r="B29" s="37" t="n">
        <f aca="false">SUM(B5:B28)</f>
        <v>75</v>
      </c>
      <c r="D29" s="37" t="n">
        <f aca="false">SUM(D5:D28)</f>
        <v>75</v>
      </c>
      <c r="E29" s="37" t="n">
        <f aca="false">SUM(E5:E28)</f>
        <v>0</v>
      </c>
      <c r="H29" s="38" t="n">
        <f aca="false">SUM(H5:H28)</f>
        <v>0</v>
      </c>
      <c r="I29" s="38" t="n">
        <f aca="false">SUM(I5:I28)</f>
        <v>0</v>
      </c>
      <c r="J29" s="38" t="n">
        <f aca="false">SUM(J5:J28)</f>
        <v>0</v>
      </c>
      <c r="O29" s="68" t="n">
        <f aca="false">SUM(O5:O28)</f>
        <v>0</v>
      </c>
      <c r="T29" s="69" t="n">
        <f aca="false">SUM(T5:T28)</f>
        <v>9</v>
      </c>
    </row>
    <row r="32" customFormat="false" ht="17.35" hidden="false" customHeight="false" outlineLevel="0" collapsed="false">
      <c r="A32" s="41" t="s">
        <v>44</v>
      </c>
      <c r="B32" s="41"/>
      <c r="C32" s="41"/>
      <c r="D32" s="41"/>
    </row>
    <row r="33" customFormat="false" ht="15" hidden="false" customHeight="false" outlineLevel="0" collapsed="false">
      <c r="A33" s="6" t="s">
        <v>119</v>
      </c>
      <c r="B33" s="6" t="s">
        <v>120</v>
      </c>
      <c r="D33" s="6" t="s">
        <v>44</v>
      </c>
    </row>
    <row r="34" customFormat="false" ht="15" hidden="false" customHeight="false" outlineLevel="0" collapsed="false">
      <c r="A34" s="48" t="s">
        <v>180</v>
      </c>
      <c r="B34" s="48"/>
      <c r="C34" s="48"/>
      <c r="D34" s="48"/>
      <c r="E34" s="70" t="n">
        <f aca="false">J29</f>
        <v>0</v>
      </c>
    </row>
    <row r="35" customFormat="false" ht="15" hidden="false" customHeight="false" outlineLevel="0" collapsed="false">
      <c r="A35" s="48" t="s">
        <v>181</v>
      </c>
      <c r="B35" s="48"/>
      <c r="C35" s="48"/>
      <c r="D35" s="48"/>
      <c r="E35" s="70" t="n">
        <f aca="false">O29</f>
        <v>0</v>
      </c>
    </row>
    <row r="36" customFormat="false" ht="15" hidden="false" customHeight="false" outlineLevel="0" collapsed="false">
      <c r="A36" s="48" t="s">
        <v>182</v>
      </c>
      <c r="B36" s="48"/>
      <c r="C36" s="48"/>
      <c r="D36" s="48"/>
      <c r="E36" s="70" t="n">
        <f aca="false">T29</f>
        <v>9</v>
      </c>
    </row>
    <row r="37" customFormat="false" ht="31.5" hidden="false" customHeight="true" outlineLevel="0" collapsed="false">
      <c r="A37" s="50" t="s">
        <v>124</v>
      </c>
      <c r="B37" s="50"/>
      <c r="C37" s="50"/>
      <c r="D37" s="50"/>
      <c r="E37" s="51" t="n">
        <f aca="false">IF(E36-E35&lt;=0,IF(E34&gt;=E36,100,0),ROUND(100*MAX(0,MIN(1,(E34-E35)/(E36-E35))),0))</f>
        <v>0</v>
      </c>
    </row>
  </sheetData>
  <mergeCells count="8">
    <mergeCell ref="A1:J1"/>
    <mergeCell ref="L3:O3"/>
    <mergeCell ref="Q3:T3"/>
    <mergeCell ref="A32:D32"/>
    <mergeCell ref="A34:D34"/>
    <mergeCell ref="A35:D35"/>
    <mergeCell ref="A36:D36"/>
    <mergeCell ref="A37:D37"/>
  </mergeCells>
  <conditionalFormatting sqref="J5:J28">
    <cfRule type="colorScale" priority="2">
      <colorScale>
        <cfvo type="min" val="0"/>
        <cfvo type="num" val="0"/>
        <cfvo type="max" val="0"/>
        <color rgb="FFF8696B"/>
        <color rgb="FFFFFFFF"/>
        <color rgb="FF63BE7B"/>
      </colorScale>
    </cfRule>
  </conditionalFormatting>
  <dataValidations count="1">
    <dataValidation allowBlank="false" errorStyle="stop" operator="between" showDropDown="false" showErrorMessage="false" showInputMessage="false" sqref="D5:D28" type="decimal">
      <formula1>0</formula1>
      <formula2>15</formula2>
    </dataValidation>
  </dataValidations>
  <printOptions headings="false" gridLines="false" gridLinesSet="true" horizontalCentered="true" verticalCentered="false"/>
  <pageMargins left="0.4" right="0.4" top="0.5" bottom="0.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C0EDCDBA201B409A2395B9861151A1" ma:contentTypeVersion="15" ma:contentTypeDescription="Create a new document." ma:contentTypeScope="" ma:versionID="8a190a8075a7e57a51c7bf8a9427a6e5">
  <xsd:schema xmlns:xsd="http://www.w3.org/2001/XMLSchema" xmlns:xs="http://www.w3.org/2001/XMLSchema" xmlns:p="http://schemas.microsoft.com/office/2006/metadata/properties" xmlns:ns2="c67c0ac7-78b5-4864-aca3-db9996adcf66" xmlns:ns3="59c2b11d-9272-4eed-95ac-95725493c81f" targetNamespace="http://schemas.microsoft.com/office/2006/metadata/properties" ma:root="true" ma:fieldsID="153f8d28b4a274a8e8397b8061ce14e3" ns2:_="" ns3:_="">
    <xsd:import namespace="c67c0ac7-78b5-4864-aca3-db9996adcf66"/>
    <xsd:import namespace="59c2b11d-9272-4eed-95ac-95725493c8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c0ac7-78b5-4864-aca3-db9996adc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249fec-8619-4602-8705-1823ced1ad9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c2b11d-9272-4eed-95ac-95725493c8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8e361e-f706-48d1-9f52-00535f2db59c}" ma:internalName="TaxCatchAll" ma:showField="CatchAllData" ma:web="59c2b11d-9272-4eed-95ac-95725493c81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c2b11d-9272-4eed-95ac-95725493c81f" xsi:nil="true"/>
    <lcf76f155ced4ddcb4097134ff3c332f xmlns="c67c0ac7-78b5-4864-aca3-db9996adcf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EDB047-7AA5-40F6-98A5-9151216BDD21}"/>
</file>

<file path=customXml/itemProps2.xml><?xml version="1.0" encoding="utf-8"?>
<ds:datastoreItem xmlns:ds="http://schemas.openxmlformats.org/officeDocument/2006/customXml" ds:itemID="{715112E3-8BCE-419D-B3C7-B267A4219E92}"/>
</file>

<file path=customXml/itemProps3.xml><?xml version="1.0" encoding="utf-8"?>
<ds:datastoreItem xmlns:ds="http://schemas.openxmlformats.org/officeDocument/2006/customXml" ds:itemID="{988A9F18-D826-4C41-AEEE-B6DCDEF116CC}"/>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
  <cp:revision>0</cp:revision>
  <dcterms:created xsi:type="dcterms:W3CDTF">2026-05-19T13:11:49Z</dcterms:created>
  <dcterms:modified xsi:type="dcterms:W3CDTF">2026-05-19T13:11:49Z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0x010100CFC0EDCDBA201B409A2395B9861151A1</vt:lpwstr>
  </property>
</Properties>
</file>